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1" r:id="rId1"/>
    <sheet name="劳务费" sheetId="7" r:id="rId2"/>
    <sheet name="考勤" sheetId="6" r:id="rId3"/>
    <sheet name="奖惩" sheetId="4" r:id="rId4"/>
  </sheets>
  <externalReferences>
    <externalReference r:id="rId6"/>
  </externalReferences>
  <definedNames>
    <definedName name="_xlnm._FilterDatabase" localSheetId="1" hidden="1">劳务费!$A$2:$P$20</definedName>
    <definedName name="_xlnm._FilterDatabase" localSheetId="2" hidden="1">考勤!$4:$66</definedName>
    <definedName name="_xlnm.Print_Titles" localSheetId="2">考勤!$3:$4</definedName>
  </definedNames>
  <calcPr calcId="144525"/>
  <pivotCaches>
    <pivotCache cacheId="0" r:id="rId5"/>
  </pivotCaches>
</workbook>
</file>

<file path=xl/comments1.xml><?xml version="1.0" encoding="utf-8"?>
<comments xmlns="http://schemas.openxmlformats.org/spreadsheetml/2006/main">
  <authors>
    <author>Administrator</author>
  </authors>
  <commentList>
    <comment ref="D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T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U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W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X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Z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J22" authorId="0">
      <text>
        <r>
          <rPr>
            <b/>
            <sz val="9"/>
            <rFont val="宋体"/>
            <charset val="134"/>
          </rPr>
          <t xml:space="preserve">Administ
</t>
        </r>
        <r>
          <rPr>
            <sz val="9"/>
            <rFont val="宋体"/>
            <charset val="134"/>
          </rPr>
          <t>白班加夜班</t>
        </r>
      </text>
    </comment>
    <comment ref="K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U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X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H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I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J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K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L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M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N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O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P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Q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A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40" authorId="0">
      <text>
        <r>
          <rPr>
            <b/>
            <sz val="9"/>
            <rFont val="宋体"/>
            <charset val="134"/>
          </rPr>
          <t xml:space="preserve">Administrator夜班
</t>
        </r>
      </text>
    </comment>
    <comment ref="T40" authorId="0">
      <text>
        <r>
          <rPr>
            <b/>
            <sz val="9"/>
            <rFont val="宋体"/>
            <charset val="134"/>
          </rPr>
          <t xml:space="preserve">Administrator夜班
</t>
        </r>
      </text>
    </comment>
  </commentList>
</comments>
</file>

<file path=xl/sharedStrings.xml><?xml version="1.0" encoding="utf-8"?>
<sst xmlns="http://schemas.openxmlformats.org/spreadsheetml/2006/main" count="252" uniqueCount="69">
  <si>
    <t>众智鑫成7月劳务费</t>
  </si>
  <si>
    <t>序号</t>
  </si>
  <si>
    <t>车间</t>
  </si>
  <si>
    <t>姓名</t>
  </si>
  <si>
    <t>入职时间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</si>
  <si>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</si>
  <si>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</si>
  <si>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</si>
  <si>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</si>
  <si>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</si>
  <si>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</si>
  <si>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</si>
  <si>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</si>
  <si>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</si>
  <si>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</si>
  <si>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</si>
  <si>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</si>
  <si>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发泡</t>
  </si>
  <si>
    <t>曹久博</t>
  </si>
  <si>
    <t/>
  </si>
  <si>
    <t>邓文策</t>
  </si>
  <si>
    <t>郭凤祥</t>
  </si>
  <si>
    <t>李喆</t>
  </si>
  <si>
    <t>刘洪琛</t>
  </si>
  <si>
    <t>刘瑞敏</t>
  </si>
  <si>
    <t>刘英浩</t>
  </si>
  <si>
    <t>王连杰</t>
  </si>
  <si>
    <t>王彦兴</t>
  </si>
  <si>
    <t>辛昊择</t>
  </si>
  <si>
    <t>7月不良品扣款</t>
  </si>
  <si>
    <t>闫安</t>
  </si>
  <si>
    <t>张景波</t>
  </si>
  <si>
    <t>张立友</t>
  </si>
  <si>
    <t>周秀双</t>
  </si>
  <si>
    <t>座椅</t>
  </si>
  <si>
    <t>王钇雄</t>
  </si>
  <si>
    <t>合计：</t>
  </si>
  <si>
    <t>开票数</t>
  </si>
  <si>
    <t>说明：3天试用期工资为15/小时，转正之后18元/小时，整理现场、盘点等工时按照80%计算，饭补5元/天；</t>
  </si>
  <si>
    <t>求和项:工资合计</t>
  </si>
  <si>
    <t>总计</t>
  </si>
  <si>
    <t>审核</t>
  </si>
  <si>
    <t>操作工</t>
  </si>
  <si>
    <t>王钇熊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</si>
  <si>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</si>
  <si>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</si>
  <si>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</si>
  <si>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</si>
  <si>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</si>
  <si>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</si>
  <si>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</si>
  <si>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</si>
  <si>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</si>
  <si>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</si>
  <si>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</si>
  <si>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</si>
  <si>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</si>
  <si>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</si>
  <si>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</si>
  <si>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欧马可</t>
  </si>
  <si>
    <t>放</t>
  </si>
  <si>
    <t>沧州众智鑫成人力资源服务有限公司</t>
  </si>
  <si>
    <t>事</t>
  </si>
  <si>
    <t>上午</t>
  </si>
  <si>
    <t>下午</t>
  </si>
  <si>
    <t>加班</t>
  </si>
  <si>
    <t>异常情况</t>
  </si>
  <si>
    <t>扣款金额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</si>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</sst>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yyyy&quot;年&quot;m&quot;月&quot;d&quot;日&quot;;@"/>
  </numFmts>
  <fonts count="4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微软雅黑"/>
      <charset val="134"/>
    </font>
    <font>
      <sz val="8"/>
      <color indexed="8"/>
      <name val="微软雅黑"/>
      <charset val="134"/>
    </font>
    <font>
      <sz val="8"/>
      <name val="微软雅黑"/>
      <charset val="134"/>
    </font>
    <font>
      <sz val="10"/>
      <name val="宋体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8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8" borderId="8" applyNumberFormat="0" applyAlignment="0" applyProtection="0">
      <alignment vertical="center"/>
    </xf>
    <xf numFmtId="0" fontId="35" fillId="9" borderId="10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" fillId="0" borderId="0"/>
    <xf numFmtId="0" fontId="9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1" xfId="0" applyFont="1" applyFill="1" applyBorder="1" applyAlignment="1"/>
    <xf numFmtId="0" fontId="0" fillId="0" borderId="0" xfId="0" applyFill="1">
      <alignment vertical="center"/>
    </xf>
    <xf numFmtId="0" fontId="4" fillId="0" borderId="0" xfId="0" applyFont="1" applyFill="1" applyAlignment="1"/>
    <xf numFmtId="0" fontId="0" fillId="0" borderId="0" xfId="0" applyFont="1" applyFill="1" applyAlignment="1"/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177" fontId="9" fillId="0" borderId="1" xfId="0" applyNumberFormat="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0" fillId="4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protection locked="0"/>
    </xf>
    <xf numFmtId="178" fontId="6" fillId="0" borderId="0" xfId="0" applyNumberFormat="1" applyFont="1" applyFill="1" applyBorder="1" applyAlignment="1" applyProtection="1">
      <alignment horizontal="left" vertical="center"/>
      <protection locked="0"/>
    </xf>
    <xf numFmtId="179" fontId="7" fillId="0" borderId="0" xfId="0" applyNumberFormat="1" applyFont="1" applyFill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180" fontId="11" fillId="0" borderId="1" xfId="0" applyNumberFormat="1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wrapText="1"/>
    </xf>
    <xf numFmtId="180" fontId="11" fillId="0" borderId="3" xfId="0" applyNumberFormat="1" applyFont="1" applyFill="1" applyBorder="1" applyAlignment="1" applyProtection="1">
      <alignment horizontal="center" vertical="center"/>
    </xf>
    <xf numFmtId="180" fontId="11" fillId="0" borderId="4" xfId="0" applyNumberFormat="1" applyFont="1" applyFill="1" applyBorder="1" applyAlignment="1" applyProtection="1">
      <alignment horizontal="center" vertical="center"/>
    </xf>
    <xf numFmtId="180" fontId="11" fillId="0" borderId="2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>
      <alignment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21" fillId="0" borderId="1" xfId="0" applyFont="1" applyFill="1" applyBorder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81" fontId="12" fillId="0" borderId="1" xfId="0" applyNumberFormat="1" applyFont="1" applyFill="1" applyBorder="1" applyAlignment="1" applyProtection="1">
      <alignment vertical="center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I$1" max="2099" min="2020" page="10" val="2020"/>
</file>

<file path=xl/ctrlProps/ctrlProp10.xml><?xml version="1.0" encoding="utf-8"?>
<formControlPr xmlns="http://schemas.microsoft.com/office/spreadsheetml/2009/9/main" objectType="Spin" dx="22" fmlaLink="$AM$1" max="2099" min="2020" page="10" val="2020"/>
</file>

<file path=xl/ctrlProps/ctrlProp11.xml><?xml version="1.0" encoding="utf-8"?>
<formControlPr xmlns="http://schemas.microsoft.com/office/spreadsheetml/2009/9/main" objectType="Spin" dx="22" fmlaLink="$AH$1" max="2099" min="2020" page="10" val="2020"/>
</file>

<file path=xl/ctrlProps/ctrlProp12.xml><?xml version="1.0" encoding="utf-8"?>
<formControlPr xmlns="http://schemas.microsoft.com/office/spreadsheetml/2009/9/main" objectType="Spin" dx="22" fmlaLink="$AL$1" max="2099" min="2020" page="10" val="2023"/>
</file>

<file path=xl/ctrlProps/ctrlProp13.xml><?xml version="1.0" encoding="utf-8"?>
<formControlPr xmlns="http://schemas.microsoft.com/office/spreadsheetml/2009/9/main" objectType="Spin" dx="22" fmlaLink="$AM$1" max="12" min="1" page="10" val="1"/>
</file>

<file path=xl/ctrlProps/ctrlProp14.xml><?xml version="1.0" encoding="utf-8"?>
<formControlPr xmlns="http://schemas.microsoft.com/office/spreadsheetml/2009/9/main" objectType="Spin" dx="22" fmlaLink="$AL$1" max="2099" min="2020" page="10" val="2023"/>
</file>

<file path=xl/ctrlProps/ctrlProp15.xml><?xml version="1.0" encoding="utf-8"?>
<formControlPr xmlns="http://schemas.microsoft.com/office/spreadsheetml/2009/9/main" objectType="Spin" dx="22" fmlaLink="$AH$1" max="2099" min="2020" page="10" val="2020"/>
</file>

<file path=xl/ctrlProps/ctrlProp16.xml><?xml version="1.0" encoding="utf-8"?>
<formControlPr xmlns="http://schemas.microsoft.com/office/spreadsheetml/2009/9/main" objectType="Spin" dx="22" fmlaLink="$AL$1" max="2099" min="2020" page="10" val="2023"/>
</file>

<file path=xl/ctrlProps/ctrlProp17.xml><?xml version="1.0" encoding="utf-8"?>
<formControlPr xmlns="http://schemas.microsoft.com/office/spreadsheetml/2009/9/main" objectType="Spin" dx="22" fmlaLink="$AL$1" max="2099" min="2020" page="10" val="2023"/>
</file>

<file path=xl/ctrlProps/ctrlProp18.xml><?xml version="1.0" encoding="utf-8"?>
<formControlPr xmlns="http://schemas.microsoft.com/office/spreadsheetml/2009/9/main" objectType="Spin" dx="22" fmlaLink="$AI$1" max="2099" min="2020" page="10" val="2020"/>
</file>

<file path=xl/ctrlProps/ctrlProp19.xml><?xml version="1.0" encoding="utf-8"?>
<formControlPr xmlns="http://schemas.microsoft.com/office/spreadsheetml/2009/9/main" objectType="Spin" dx="22" fmlaLink="$AN$1" max="12" min="1" page="10" val="7"/>
</file>

<file path=xl/ctrlProps/ctrlProp2.xml><?xml version="1.0" encoding="utf-8"?>
<formControlPr xmlns="http://schemas.microsoft.com/office/spreadsheetml/2009/9/main" objectType="Spin" dx="22" fmlaLink="$AM$1" max="2099" min="2020" page="10" val="2020"/>
</file>

<file path=xl/ctrlProps/ctrlProp20.xml><?xml version="1.0" encoding="utf-8"?>
<formControlPr xmlns="http://schemas.microsoft.com/office/spreadsheetml/2009/9/main" objectType="Spin" dx="22" fmlaLink="$AI$1" max="2099" min="2020" page="10" val="2020"/>
</file>

<file path=xl/ctrlProps/ctrlProp21.xml><?xml version="1.0" encoding="utf-8"?>
<formControlPr xmlns="http://schemas.microsoft.com/office/spreadsheetml/2009/9/main" objectType="Spin" dx="22" fmlaLink="$AM$1" max="2099" min="2020" page="10" val="2020"/>
</file>

<file path=xl/ctrlProps/ctrlProp22.xml><?xml version="1.0" encoding="utf-8"?>
<formControlPr xmlns="http://schemas.microsoft.com/office/spreadsheetml/2009/9/main" objectType="Spin" dx="22" fmlaLink="$AN$1" max="12" min="1" page="10" val="7"/>
</file>

<file path=xl/ctrlProps/ctrlProp23.xml><?xml version="1.0" encoding="utf-8"?>
<formControlPr xmlns="http://schemas.microsoft.com/office/spreadsheetml/2009/9/main" objectType="Spin" dx="22" fmlaLink="$AM$1" max="2099" min="2020" page="10" val="2020"/>
</file>

<file path=xl/ctrlProps/ctrlProp24.xml><?xml version="1.0" encoding="utf-8"?>
<formControlPr xmlns="http://schemas.microsoft.com/office/spreadsheetml/2009/9/main" objectType="Spin" dx="22" fmlaLink="$AI$1" max="2099" min="2020" page="10" val="2020"/>
</file>

<file path=xl/ctrlProps/ctrlProp25.xml><?xml version="1.0" encoding="utf-8"?>
<formControlPr xmlns="http://schemas.microsoft.com/office/spreadsheetml/2009/9/main" objectType="Spin" dx="22" fmlaLink="$AM$1" max="2099" min="2020" page="10" val="2020"/>
</file>

<file path=xl/ctrlProps/ctrlProp26.xml><?xml version="1.0" encoding="utf-8"?>
<formControlPr xmlns="http://schemas.microsoft.com/office/spreadsheetml/2009/9/main" objectType="Spin" dx="22" fmlaLink="$AN$1" max="12" min="1" page="10" val="7"/>
</file>

<file path=xl/ctrlProps/ctrlProp27.xml><?xml version="1.0" encoding="utf-8"?>
<formControlPr xmlns="http://schemas.microsoft.com/office/spreadsheetml/2009/9/main" objectType="Spin" dx="22" fmlaLink="$AM$1" max="2099" min="2020" page="10" val="2020"/>
</file>

<file path=xl/ctrlProps/ctrlProp28.xml><?xml version="1.0" encoding="utf-8"?>
<formControlPr xmlns="http://schemas.microsoft.com/office/spreadsheetml/2009/9/main" objectType="Spin" dx="22" fmlaLink="$AI$1" max="2099" min="2020" page="10" val="2020"/>
</file>

<file path=xl/ctrlProps/ctrlProp29.xml><?xml version="1.0" encoding="utf-8"?>
<formControlPr xmlns="http://schemas.microsoft.com/office/spreadsheetml/2009/9/main" objectType="Spin" dx="22" fmlaLink="$AM$1" max="2099" min="2020" page="10" val="2020"/>
</file>

<file path=xl/ctrlProps/ctrlProp3.xml><?xml version="1.0" encoding="utf-8"?>
<formControlPr xmlns="http://schemas.microsoft.com/office/spreadsheetml/2009/9/main" objectType="Spin" dx="22" fmlaLink="$AN$1" max="12" min="1" page="10" val="7"/>
</file>

<file path=xl/ctrlProps/ctrlProp30.xml><?xml version="1.0" encoding="utf-8"?>
<formControlPr xmlns="http://schemas.microsoft.com/office/spreadsheetml/2009/9/main" objectType="Spin" dx="22" fmlaLink="$AN$1" max="12" min="1" page="10" val="7"/>
</file>

<file path=xl/ctrlProps/ctrlProp31.xml><?xml version="1.0" encoding="utf-8"?>
<formControlPr xmlns="http://schemas.microsoft.com/office/spreadsheetml/2009/9/main" objectType="Spin" dx="22" fmlaLink="$AM$1" max="2099" min="2020" page="10" val="202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M$1" max="2099" min="2020" page="10" val="2020"/>
</file>

<file path=xl/ctrlProps/ctrlProp35.xml><?xml version="1.0" encoding="utf-8"?>
<formControlPr xmlns="http://schemas.microsoft.com/office/spreadsheetml/2009/9/main" objectType="Spin" dx="22" fmlaLink="$AH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3"/>
</file>

<file path=xl/ctrlProps/ctrlProp37.xml><?xml version="1.0" encoding="utf-8"?>
<formControlPr xmlns="http://schemas.microsoft.com/office/spreadsheetml/2009/9/main" objectType="Spin" dx="22" fmlaLink="$AM$1" max="12" min="1" page="10" val="1"/>
</file>

<file path=xl/ctrlProps/ctrlProp38.xml><?xml version="1.0" encoding="utf-8"?>
<formControlPr xmlns="http://schemas.microsoft.com/office/spreadsheetml/2009/9/main" objectType="Spin" dx="22" fmlaLink="$AL$1" max="2099" min="2020" page="10" val="2023"/>
</file>

<file path=xl/ctrlProps/ctrlProp39.xml><?xml version="1.0" encoding="utf-8"?>
<formControlPr xmlns="http://schemas.microsoft.com/office/spreadsheetml/2009/9/main" objectType="Spin" dx="22" fmlaLink="$AH$1" max="2099" min="2020" page="10" val="2020"/>
</file>

<file path=xl/ctrlProps/ctrlProp4.xml><?xml version="1.0" encoding="utf-8"?>
<formControlPr xmlns="http://schemas.microsoft.com/office/spreadsheetml/2009/9/main" objectType="Spin" dx="22" fmlaLink="$AM$1" max="2099" min="2020" page="10" val="2020"/>
</file>

<file path=xl/ctrlProps/ctrlProp40.xml><?xml version="1.0" encoding="utf-8"?>
<formControlPr xmlns="http://schemas.microsoft.com/office/spreadsheetml/2009/9/main" objectType="Spin" dx="22" fmlaLink="$AL$1" max="2099" min="2020" page="10" val="2023"/>
</file>

<file path=xl/ctrlProps/ctrlProp41.xml><?xml version="1.0" encoding="utf-8"?>
<formControlPr xmlns="http://schemas.microsoft.com/office/spreadsheetml/2009/9/main" objectType="Spin" dx="22" fmlaLink="$AL$1" max="2099" min="2020" page="10" val="2023"/>
</file>

<file path=xl/ctrlProps/ctrlProp42.xml><?xml version="1.0" encoding="utf-8"?>
<formControlPr xmlns="http://schemas.microsoft.com/office/spreadsheetml/2009/9/main" objectType="Spin" dx="22" fmlaLink="$AI$1" max="2099" min="2020" page="10" val="2020"/>
</file>

<file path=xl/ctrlProps/ctrlProp43.xml><?xml version="1.0" encoding="utf-8"?>
<formControlPr xmlns="http://schemas.microsoft.com/office/spreadsheetml/2009/9/main" objectType="Spin" dx="22" fmlaLink="$AN$1" max="12" min="1" page="10" val="7"/>
</file>

<file path=xl/ctrlProps/ctrlProp44.xml><?xml version="1.0" encoding="utf-8"?>
<formControlPr xmlns="http://schemas.microsoft.com/office/spreadsheetml/2009/9/main" objectType="Spin" dx="22" fmlaLink="$AI$1" max="2099" min="2020" page="10" val="2020"/>
</file>

<file path=xl/ctrlProps/ctrlProp45.xml><?xml version="1.0" encoding="utf-8"?>
<formControlPr xmlns="http://schemas.microsoft.com/office/spreadsheetml/2009/9/main" objectType="Spin" dx="22" fmlaLink="$AM$1" max="2099" min="2020" page="10" val="2020"/>
</file>

<file path=xl/ctrlProps/ctrlProp46.xml><?xml version="1.0" encoding="utf-8"?>
<formControlPr xmlns="http://schemas.microsoft.com/office/spreadsheetml/2009/9/main" objectType="Spin" dx="22" fmlaLink="$AN$1" max="12" min="1" page="10" val="7"/>
</file>

<file path=xl/ctrlProps/ctrlProp47.xml><?xml version="1.0" encoding="utf-8"?>
<formControlPr xmlns="http://schemas.microsoft.com/office/spreadsheetml/2009/9/main" objectType="Spin" dx="22" fmlaLink="$AM$1" max="2099" min="2020" page="10" val="2020"/>
</file>

<file path=xl/ctrlProps/ctrlProp48.xml><?xml version="1.0" encoding="utf-8"?>
<formControlPr xmlns="http://schemas.microsoft.com/office/spreadsheetml/2009/9/main" objectType="Spin" dx="22" fmlaLink="$AK$1" max="2099" min="2020" page="10" val="2020"/>
</file>

<file path=xl/ctrlProps/ctrlProp49.xml><?xml version="1.0" encoding="utf-8"?>
<formControlPr xmlns="http://schemas.microsoft.com/office/spreadsheetml/2009/9/main" objectType="Spin" dx="22" fmlaLink="$AM$1" max="12" min="1" page="10" val="1"/>
</file>

<file path=xl/ctrlProps/ctrlProp5.xml><?xml version="1.0" encoding="utf-8"?>
<formControlPr xmlns="http://schemas.microsoft.com/office/spreadsheetml/2009/9/main" objectType="Spin" dx="22" fmlaLink="$AI$1" max="2099" min="2020" page="10" val="2020"/>
</file>

<file path=xl/ctrlProps/ctrlProp50.xml><?xml version="1.0" encoding="utf-8"?>
<formControlPr xmlns="http://schemas.microsoft.com/office/spreadsheetml/2009/9/main" objectType="Spin" dx="22" fmlaLink="$AK$1" max="2100" min="1900" page="10" val="1900"/>
</file>

<file path=xl/ctrlProps/ctrlProp51.xml><?xml version="1.0" encoding="utf-8"?>
<formControlPr xmlns="http://schemas.microsoft.com/office/spreadsheetml/2009/9/main" objectType="Spin" dx="22" fmlaLink="$AI$1" max="2099" min="2020" page="10" val="2020"/>
</file>

<file path=xl/ctrlProps/ctrlProp52.xml><?xml version="1.0" encoding="utf-8"?>
<formControlPr xmlns="http://schemas.microsoft.com/office/spreadsheetml/2009/9/main" objectType="Spin" dx="22" fmlaLink="$AM$1" max="2099" min="2020" page="10" val="2020"/>
</file>

<file path=xl/ctrlProps/ctrlProp53.xml><?xml version="1.0" encoding="utf-8"?>
<formControlPr xmlns="http://schemas.microsoft.com/office/spreadsheetml/2009/9/main" objectType="Spin" dx="22" fmlaLink="$AN$1" max="12" min="1" page="10" val="7"/>
</file>

<file path=xl/ctrlProps/ctrlProp54.xml><?xml version="1.0" encoding="utf-8"?>
<formControlPr xmlns="http://schemas.microsoft.com/office/spreadsheetml/2009/9/main" objectType="Spin" dx="22" fmlaLink="$AM$1" max="2099" min="2020" page="10" val="2020"/>
</file>

<file path=xl/ctrlProps/ctrlProp55.xml><?xml version="1.0" encoding="utf-8"?>
<formControlPr xmlns="http://schemas.microsoft.com/office/spreadsheetml/2009/9/main" objectType="Spin" dx="22" fmlaLink="$AK$1" max="2099" min="2020" page="10" val="2020"/>
</file>

<file path=xl/ctrlProps/ctrlProp56.xml><?xml version="1.0" encoding="utf-8"?>
<formControlPr xmlns="http://schemas.microsoft.com/office/spreadsheetml/2009/9/main" objectType="Spin" dx="22" fmlaLink="$AM$1" max="12" min="1" page="10" val="1"/>
</file>

<file path=xl/ctrlProps/ctrlProp57.xml><?xml version="1.0" encoding="utf-8"?>
<formControlPr xmlns="http://schemas.microsoft.com/office/spreadsheetml/2009/9/main" objectType="Spin" dx="22" fmlaLink="$AK$1" max="2100" min="1900" page="10" val="1900"/>
</file>

<file path=xl/ctrlProps/ctrlProp58.xml><?xml version="1.0" encoding="utf-8"?>
<formControlPr xmlns="http://schemas.microsoft.com/office/spreadsheetml/2009/9/main" objectType="Spin" dx="22" fmlaLink="$AI$1" max="2099" min="2020" page="10" val="2020"/>
</file>

<file path=xl/ctrlProps/ctrlProp59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M$1" max="2099" min="2020" page="10" val="2020"/>
</file>

<file path=xl/ctrlProps/ctrlProp60.xml><?xml version="1.0" encoding="utf-8"?>
<formControlPr xmlns="http://schemas.microsoft.com/office/spreadsheetml/2009/9/main" objectType="Spin" dx="22" fmlaLink="$AN$1" max="12" min="1" page="10" val="7"/>
</file>

<file path=xl/ctrlProps/ctrlProp61.xml><?xml version="1.0" encoding="utf-8"?>
<formControlPr xmlns="http://schemas.microsoft.com/office/spreadsheetml/2009/9/main" objectType="Spin" dx="22" fmlaLink="$AM$1" max="2099" min="2020" page="10" val="2020"/>
</file>

<file path=xl/ctrlProps/ctrlProp62.xml><?xml version="1.0" encoding="utf-8"?>
<formControlPr xmlns="http://schemas.microsoft.com/office/spreadsheetml/2009/9/main" objectType="Spin" dx="22" fmlaLink="$AL$1" max="2099" min="2020" page="10" val="2023"/>
</file>

<file path=xl/ctrlProps/ctrlProp63.xml><?xml version="1.0" encoding="utf-8"?>
<formControlPr xmlns="http://schemas.microsoft.com/office/spreadsheetml/2009/9/main" objectType="Spin" dx="22" fmlaLink="$AN$1" max="12" min="1" page="10" val="7"/>
</file>

<file path=xl/ctrlProps/ctrlProp64.xml><?xml version="1.0" encoding="utf-8"?>
<formControlPr xmlns="http://schemas.microsoft.com/office/spreadsheetml/2009/9/main" objectType="Spin" dx="22" fmlaLink="$AL$1" max="2100" min="1900" page="10" val="2023"/>
</file>

<file path=xl/ctrlProps/ctrlProp65.xml><?xml version="1.0" encoding="utf-8"?>
<formControlPr xmlns="http://schemas.microsoft.com/office/spreadsheetml/2009/9/main" objectType="Spin" dx="22" fmlaLink="$AK$1" max="2099" min="2020" page="10" val="2020"/>
</file>

<file path=xl/ctrlProps/ctrlProp66.xml><?xml version="1.0" encoding="utf-8"?>
<formControlPr xmlns="http://schemas.microsoft.com/office/spreadsheetml/2009/9/main" objectType="Spin" dx="22" fmlaLink="$AM$1" max="12" min="1" page="10" val="1"/>
</file>

<file path=xl/ctrlProps/ctrlProp67.xml><?xml version="1.0" encoding="utf-8"?>
<formControlPr xmlns="http://schemas.microsoft.com/office/spreadsheetml/2009/9/main" objectType="Spin" dx="22" fmlaLink="$AK$1" max="2100" min="1900" page="10" val="1900"/>
</file>

<file path=xl/ctrlProps/ctrlProp68.xml><?xml version="1.0" encoding="utf-8"?>
<formControlPr xmlns="http://schemas.microsoft.com/office/spreadsheetml/2009/9/main" objectType="Spin" dx="22" fmlaLink="$AI$1" max="2099" min="2020" page="10" val="2020"/>
</file>

<file path=xl/ctrlProps/ctrlProp69.xml><?xml version="1.0" encoding="utf-8"?>
<formControlPr xmlns="http://schemas.microsoft.com/office/spreadsheetml/2009/9/main" objectType="Spin" dx="22" fmlaLink="$AM$1" max="2099" min="2020" page="10" val="2020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70.xml><?xml version="1.0" encoding="utf-8"?>
<formControlPr xmlns="http://schemas.microsoft.com/office/spreadsheetml/2009/9/main" objectType="Spin" dx="22" fmlaLink="$AN$1" max="12" min="1" page="10" val="7"/>
</file>

<file path=xl/ctrlProps/ctrlProp71.xml><?xml version="1.0" encoding="utf-8"?>
<formControlPr xmlns="http://schemas.microsoft.com/office/spreadsheetml/2009/9/main" objectType="Spin" dx="22" fmlaLink="$AM$1" max="2099" min="2020" page="10" val="2020"/>
</file>

<file path=xl/ctrlProps/ctrlProp72.xml><?xml version="1.0" encoding="utf-8"?>
<formControlPr xmlns="http://schemas.microsoft.com/office/spreadsheetml/2009/9/main" objectType="Spin" dx="22" fmlaLink="$AL$1" max="2099" min="2020" page="10" val="2023"/>
</file>

<file path=xl/ctrlProps/ctrlProp73.xml><?xml version="1.0" encoding="utf-8"?>
<formControlPr xmlns="http://schemas.microsoft.com/office/spreadsheetml/2009/9/main" objectType="Spin" dx="22" fmlaLink="$AN$1" max="12" min="1" page="10" val="7"/>
</file>

<file path=xl/ctrlProps/ctrlProp74.xml><?xml version="1.0" encoding="utf-8"?>
<formControlPr xmlns="http://schemas.microsoft.com/office/spreadsheetml/2009/9/main" objectType="Spin" dx="22" fmlaLink="$AL$1" max="2100" min="1900" page="10" val="2023"/>
</file>

<file path=xl/ctrlProps/ctrlProp8.xml><?xml version="1.0" encoding="utf-8"?>
<formControlPr xmlns="http://schemas.microsoft.com/office/spreadsheetml/2009/9/main" objectType="Spin" dx="22" fmlaLink="$AI$1" max="2099" min="2020" page="10" val="2020"/>
</file>

<file path=xl/ctrlProps/ctrlProp9.xml><?xml version="1.0" encoding="utf-8"?>
<formControlPr xmlns="http://schemas.microsoft.com/office/spreadsheetml/2009/9/main" objectType="Spin" dx="22" fmlaLink="$AM$1" max="2099" min="2020" page="10" val="202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2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3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4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5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6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7" name="Text Box 2"/>
        <xdr:cNvSpPr txBox="1"/>
      </xdr:nvSpPr>
      <xdr:spPr>
        <a:xfrm>
          <a:off x="9620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2" name="Text Box 2"/>
        <xdr:cNvSpPr txBox="1"/>
      </xdr:nvSpPr>
      <xdr:spPr>
        <a:xfrm>
          <a:off x="16859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3" name="Text Box 2"/>
        <xdr:cNvSpPr txBox="1"/>
      </xdr:nvSpPr>
      <xdr:spPr>
        <a:xfrm>
          <a:off x="16859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21</xdr:row>
      <xdr:rowOff>0</xdr:rowOff>
    </xdr:from>
    <xdr:to>
      <xdr:col>2</xdr:col>
      <xdr:colOff>95250</xdr:colOff>
      <xdr:row>21</xdr:row>
      <xdr:rowOff>171450</xdr:rowOff>
    </xdr:to>
    <xdr:sp>
      <xdr:nvSpPr>
        <xdr:cNvPr id="4" name="Text Box 2"/>
        <xdr:cNvSpPr txBox="1"/>
      </xdr:nvSpPr>
      <xdr:spPr>
        <a:xfrm>
          <a:off x="1685925" y="66675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285750</xdr:colOff>
          <xdr:row>0</xdr:row>
          <xdr:rowOff>19050</xdr:rowOff>
        </xdr:from>
        <xdr:to>
          <xdr:col>40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4996795" y="19050"/>
              <a:ext cx="31496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43389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40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5092045" y="635"/>
              <a:ext cx="22923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1" name="Spinner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333375</xdr:colOff>
          <xdr:row>0</xdr:row>
          <xdr:rowOff>9525</xdr:rowOff>
        </xdr:from>
        <xdr:to>
          <xdr:col>39</xdr:col>
          <xdr:colOff>333375</xdr:colOff>
          <xdr:row>0</xdr:row>
          <xdr:rowOff>258445</xdr:rowOff>
        </xdr:to>
        <xdr:sp>
          <xdr:nvSpPr>
            <xdr:cNvPr id="1072" name="Spinner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15044420" y="9525"/>
              <a:ext cx="0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3" name="Spinner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74" name="Spinner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5" name="Spinner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76" name="Spinner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77" name="Spinner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78" name="Spinner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419100</xdr:colOff>
          <xdr:row>0</xdr:row>
          <xdr:rowOff>19050</xdr:rowOff>
        </xdr:from>
        <xdr:to>
          <xdr:col>38</xdr:col>
          <xdr:colOff>572135</xdr:colOff>
          <xdr:row>0</xdr:row>
          <xdr:rowOff>248285</xdr:rowOff>
        </xdr:to>
        <xdr:sp>
          <xdr:nvSpPr>
            <xdr:cNvPr id="1079" name="Spinner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433893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0" name="Spinner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33</xdr:col>
          <xdr:colOff>628650</xdr:colOff>
          <xdr:row>0</xdr:row>
          <xdr:rowOff>9525</xdr:rowOff>
        </xdr:from>
        <xdr:to>
          <xdr:col>33</xdr:col>
          <xdr:colOff>885825</xdr:colOff>
          <xdr:row>0</xdr:row>
          <xdr:rowOff>257175</xdr:rowOff>
        </xdr:to>
        <xdr:sp>
          <xdr:nvSpPr>
            <xdr:cNvPr id="1081" name="Spinner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14903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2" name="Spinner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9525</xdr:rowOff>
        </xdr:from>
        <xdr:to>
          <xdr:col>37</xdr:col>
          <xdr:colOff>885825</xdr:colOff>
          <xdr:row>0</xdr:row>
          <xdr:rowOff>257175</xdr:rowOff>
        </xdr:to>
        <xdr:sp>
          <xdr:nvSpPr>
            <xdr:cNvPr id="1083" name="Spinner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391983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4" name="Spinner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381000</xdr:colOff>
          <xdr:row>0</xdr:row>
          <xdr:rowOff>635</xdr:rowOff>
        </xdr:from>
        <xdr:to>
          <xdr:col>39</xdr:col>
          <xdr:colOff>381000</xdr:colOff>
          <xdr:row>0</xdr:row>
          <xdr:rowOff>248285</xdr:rowOff>
        </xdr:to>
        <xdr:sp>
          <xdr:nvSpPr>
            <xdr:cNvPr id="1085" name="Spinner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5092045" y="63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86" name="Spinner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7" name="Spinner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88" name="Spinner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89" name="Spinner 65" hidden="1">
              <a:extLst>
                <a:ext uri="{63B3BB69-23CF-44E3-9099-C40C66FF867C}">
                  <a14:compatExt spid="_x0000_s1089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9525</xdr:rowOff>
        </xdr:from>
        <xdr:to>
          <xdr:col>36</xdr:col>
          <xdr:colOff>628650</xdr:colOff>
          <xdr:row>0</xdr:row>
          <xdr:rowOff>285750</xdr:rowOff>
        </xdr:to>
        <xdr:sp>
          <xdr:nvSpPr>
            <xdr:cNvPr id="1090" name="Spinner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>
            <a:xfrm>
              <a:off x="13500735" y="952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9525</xdr:rowOff>
        </xdr:from>
        <xdr:to>
          <xdr:col>38</xdr:col>
          <xdr:colOff>904875</xdr:colOff>
          <xdr:row>0</xdr:row>
          <xdr:rowOff>285750</xdr:rowOff>
        </xdr:to>
        <xdr:sp>
          <xdr:nvSpPr>
            <xdr:cNvPr id="1091" name="Spinner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>
            <a:xfrm>
              <a:off x="14566900" y="952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92" name="Spinner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137674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105" name="Spinner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6" name="Spinner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07" name="Spinner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108" name="Spinner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14548485" y="9525"/>
              <a:ext cx="16256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09" name="Spinner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1350073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10" name="Spinner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1456690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11" name="Spinner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137674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12" name="Spinner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3" name="Spinner 89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14" name="Spinner 90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15" name="Spinner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17" name="Spinner 93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1391983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0</xdr:colOff>
          <xdr:row>0</xdr:row>
          <xdr:rowOff>9525</xdr:rowOff>
        </xdr:from>
        <xdr:to>
          <xdr:col>40</xdr:col>
          <xdr:colOff>0</xdr:colOff>
          <xdr:row>1</xdr:row>
          <xdr:rowOff>0</xdr:rowOff>
        </xdr:to>
        <xdr:sp>
          <xdr:nvSpPr>
            <xdr:cNvPr id="1118" name="Spinner 94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1531175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19" name="Spinner 95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1418653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6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7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8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9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0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1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2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3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4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5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6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7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4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5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6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7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8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89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90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91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92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44</xdr:row>
      <xdr:rowOff>0</xdr:rowOff>
    </xdr:from>
    <xdr:to>
      <xdr:col>0</xdr:col>
      <xdr:colOff>93345</xdr:colOff>
      <xdr:row>44</xdr:row>
      <xdr:rowOff>166370</xdr:rowOff>
    </xdr:to>
    <xdr:sp>
      <xdr:nvSpPr>
        <xdr:cNvPr id="193" name="Text Box 2"/>
        <xdr:cNvSpPr txBox="1"/>
      </xdr:nvSpPr>
      <xdr:spPr>
        <a:xfrm>
          <a:off x="17145" y="83058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19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19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19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19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19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19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0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1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2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3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4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5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6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7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8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29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0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2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3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4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5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6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7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8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19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20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49</xdr:row>
      <xdr:rowOff>0</xdr:rowOff>
    </xdr:from>
    <xdr:to>
      <xdr:col>0</xdr:col>
      <xdr:colOff>93345</xdr:colOff>
      <xdr:row>49</xdr:row>
      <xdr:rowOff>166370</xdr:rowOff>
    </xdr:to>
    <xdr:sp>
      <xdr:nvSpPr>
        <xdr:cNvPr id="321" name="Text Box 2"/>
        <xdr:cNvSpPr txBox="1"/>
      </xdr:nvSpPr>
      <xdr:spPr>
        <a:xfrm>
          <a:off x="17145" y="92392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120" name="Spinner 96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1350073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121" name="Spinner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1456690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122" name="Spinner 98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1376743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123" name="Spinner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4" name="Spinner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125" name="Spinner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1513014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126" name="Spinner 102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1454848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127" name="Spinner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1391983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128" name="Spinner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1531175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129" name="Spinner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1418653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5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6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7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8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39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0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1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2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3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0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1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2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3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4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5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6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7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8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92710</xdr:colOff>
      <xdr:row>0</xdr:row>
      <xdr:rowOff>165735</xdr:rowOff>
    </xdr:to>
    <xdr:sp>
      <xdr:nvSpPr>
        <xdr:cNvPr id="449" name="Text Box 2"/>
        <xdr:cNvSpPr txBox="1"/>
      </xdr:nvSpPr>
      <xdr:spPr>
        <a:xfrm>
          <a:off x="17145" y="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7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8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49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0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1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2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3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4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5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8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69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0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1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2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3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4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5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6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</xdr:row>
      <xdr:rowOff>0</xdr:rowOff>
    </xdr:from>
    <xdr:to>
      <xdr:col>0</xdr:col>
      <xdr:colOff>93345</xdr:colOff>
      <xdr:row>2</xdr:row>
      <xdr:rowOff>165735</xdr:rowOff>
    </xdr:to>
    <xdr:sp>
      <xdr:nvSpPr>
        <xdr:cNvPr id="577" name="Text Box 2"/>
        <xdr:cNvSpPr txBox="1"/>
      </xdr:nvSpPr>
      <xdr:spPr>
        <a:xfrm>
          <a:off x="17145" y="647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q8j8b0zqugwi22\FileStorage\File\2023-06\2023&#28938;&#25509;&#36710;&#38388;5&#26376;&#32771;&#21220;&#34920;(3)(4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劳务工"/>
      <sheetName val="临时工"/>
      <sheetName val="数据源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66.3815277778" refreshedBy="WuYanxia" recordCount="15">
  <cacheSource type="worksheet">
    <worksheetSource ref="B2:O17" sheet="汇总表"/>
  </cacheSource>
  <cacheFields count="14">
    <cacheField name="车间" numFmtId="0">
      <sharedItems count="2">
        <s v="发泡"/>
        <s v="座椅"/>
      </sharedItems>
    </cacheField>
    <cacheField name="姓名" numFmtId="0">
      <sharedItems count="15">
        <s v="曹久博"/>
        <s v="邓文策"/>
        <s v="郭凤祥"/>
        <s v="李喆"/>
        <s v="刘洪琛"/>
        <s v="刘瑞敏"/>
        <s v="刘英浩"/>
        <s v="王连杰"/>
        <s v="王彦兴"/>
        <s v="辛昊择"/>
        <s v="闫安"/>
        <s v="张景波"/>
        <s v="张立友"/>
        <s v="周秀双"/>
        <s v="王钇雄"/>
      </sharedItems>
    </cacheField>
    <cacheField name="入职时间" numFmtId="181">
      <sharedItems containsSemiMixedTypes="0" containsString="0" containsNonDate="0" containsDate="1" minDate="2023-02-19T00:00:00" maxDate="2023-07-01T00:00:00" count="9">
        <d v="2023-05-26T00:00:00"/>
        <d v="2023-07-01T00:00:00"/>
        <d v="2023-03-14T00:00:00"/>
        <d v="2023-04-07T00:00:00"/>
        <d v="2023-03-10T00:00:00"/>
        <d v="2023-05-27T00:00:00"/>
        <d v="2023-06-18T00:00:00"/>
        <d v="2023-06-12T00:00:00"/>
        <d v="2023-02-19T00:00:00"/>
      </sharedItems>
    </cacheField>
    <cacheField name="出勤天数" numFmtId="0">
      <sharedItems containsSemiMixedTypes="0" containsString="0" containsNumber="1" minValue="4.5" maxValue="30" count="13">
        <n v="8"/>
        <n v="30"/>
        <n v="24.5"/>
        <n v="26"/>
        <n v="20.5"/>
        <n v="27"/>
        <n v="4.5"/>
        <n v="11"/>
        <n v="21.5"/>
        <n v="7"/>
        <n v="25"/>
        <n v="28"/>
        <n v="22"/>
      </sharedItems>
    </cacheField>
    <cacheField name="日常工时" numFmtId="0">
      <sharedItems containsSemiMixedTypes="0" containsString="0" containsNumber="1" minValue="35.5" maxValue="240" count="14">
        <n v="64"/>
        <n v="240"/>
        <n v="198"/>
        <n v="223"/>
        <n v="171"/>
        <n v="216"/>
        <n v="215.5"/>
        <n v="35.5"/>
        <n v="88"/>
        <n v="173.5"/>
        <n v="56"/>
        <n v="200"/>
        <n v="222.5"/>
        <n v="214"/>
      </sharedItems>
    </cacheField>
    <cacheField name="日常工价" numFmtId="0">
      <sharedItems containsSemiMixedTypes="0" containsString="0" containsNumber="1" minValue="18" maxValue="19.5" count="2">
        <n v="18"/>
        <n v="19.5"/>
      </sharedItems>
    </cacheField>
    <cacheField name="日常工资" numFmtId="0">
      <sharedItems containsSemiMixedTypes="0" containsString="0" containsNumber="1" containsInteger="1" minValue="639" maxValue="4320" count="14">
        <n v="1152"/>
        <n v="4320"/>
        <n v="3564"/>
        <n v="4014"/>
        <n v="3078"/>
        <n v="3888"/>
        <n v="3879"/>
        <n v="639"/>
        <n v="1584"/>
        <n v="3123"/>
        <n v="1008"/>
        <n v="3600"/>
        <n v="4005"/>
        <n v="4173"/>
      </sharedItems>
    </cacheField>
    <cacheField name="加班工时" numFmtId="0">
      <sharedItems containsSemiMixedTypes="0" containsString="0" containsNumber="1" minValue="10" maxValue="99" count="15">
        <n v="24"/>
        <n v="77"/>
        <n v="71"/>
        <n v="99"/>
        <n v="74"/>
        <n v="80"/>
        <n v="69.5"/>
        <n v="10"/>
        <n v="35.5"/>
        <n v="60.5"/>
        <n v="33.5"/>
        <n v="19"/>
        <n v="73"/>
        <n v="81"/>
        <n v="82.5"/>
      </sharedItems>
    </cacheField>
    <cacheField name="加班工价" numFmtId="0">
      <sharedItems containsSemiMixedTypes="0" containsString="0" containsNumber="1" minValue="18" maxValue="20.5" count="2">
        <n v="18"/>
        <n v="20.5"/>
      </sharedItems>
    </cacheField>
    <cacheField name="加班工资" numFmtId="0">
      <sharedItems containsSemiMixedTypes="0" containsString="0" containsNumber="1" minValue="180" maxValue="1782" count="15">
        <n v="432"/>
        <n v="1386"/>
        <n v="1278"/>
        <n v="1782"/>
        <n v="1332"/>
        <n v="1440"/>
        <n v="1251"/>
        <n v="180"/>
        <n v="639"/>
        <n v="1089"/>
        <n v="603"/>
        <n v="342"/>
        <n v="1314"/>
        <n v="1458"/>
        <n v="1691.25"/>
      </sharedItems>
    </cacheField>
    <cacheField name="奖惩" numFmtId="0">
      <sharedItems containsSemiMixedTypes="0" containsString="0" containsNumber="1" containsInteger="1" minValue="-96" maxValue="0" count="2">
        <n v="0"/>
        <n v="-96"/>
      </sharedItems>
    </cacheField>
    <cacheField name="工资小计" numFmtId="0">
      <sharedItems containsSemiMixedTypes="0" containsString="0" containsNumber="1" minValue="819" maxValue="5864.25" count="15">
        <n v="1584"/>
        <n v="5706"/>
        <n v="4842"/>
        <n v="5796"/>
        <n v="4410"/>
        <n v="5328"/>
        <n v="5130"/>
        <n v="819"/>
        <n v="2223"/>
        <n v="4116"/>
        <n v="2187"/>
        <n v="1350"/>
        <n v="4914"/>
        <n v="5463"/>
        <n v="5864.25"/>
      </sharedItems>
    </cacheField>
    <cacheField name="饭补" numFmtId="0">
      <sharedItems containsSemiMixedTypes="0" containsString="0" containsNumber="1" minValue="22.5" maxValue="150" count="13">
        <n v="40"/>
        <n v="150"/>
        <n v="122.5"/>
        <n v="130"/>
        <n v="102.5"/>
        <n v="135"/>
        <n v="22.5"/>
        <n v="55"/>
        <n v="107.5"/>
        <n v="35"/>
        <n v="125"/>
        <n v="140"/>
        <n v="110"/>
      </sharedItems>
    </cacheField>
    <cacheField name="工资合计" numFmtId="0">
      <sharedItems containsSemiMixedTypes="0" containsString="0" containsNumber="1" minValue="841.5" maxValue="5974.25" count="15">
        <n v="1624"/>
        <n v="5856"/>
        <n v="4964.5"/>
        <n v="5926"/>
        <n v="4512.5"/>
        <n v="5463"/>
        <n v="5265"/>
        <n v="841.5"/>
        <n v="2278"/>
        <n v="4223.5"/>
        <n v="2242"/>
        <n v="1385"/>
        <n v="5039"/>
        <n v="5603"/>
        <n v="5974.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0"/>
    <x v="1"/>
    <x v="1"/>
    <x v="0"/>
    <x v="1"/>
    <x v="0"/>
    <x v="1"/>
    <x v="1"/>
    <x v="1"/>
  </r>
  <r>
    <x v="0"/>
    <x v="2"/>
    <x v="2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4"/>
    <x v="0"/>
    <x v="4"/>
    <x v="0"/>
    <x v="4"/>
    <x v="4"/>
    <x v="4"/>
  </r>
  <r>
    <x v="0"/>
    <x v="5"/>
    <x v="3"/>
    <x v="5"/>
    <x v="5"/>
    <x v="0"/>
    <x v="5"/>
    <x v="5"/>
    <x v="0"/>
    <x v="5"/>
    <x v="0"/>
    <x v="5"/>
    <x v="5"/>
    <x v="5"/>
  </r>
  <r>
    <x v="0"/>
    <x v="6"/>
    <x v="4"/>
    <x v="5"/>
    <x v="6"/>
    <x v="0"/>
    <x v="6"/>
    <x v="6"/>
    <x v="0"/>
    <x v="6"/>
    <x v="0"/>
    <x v="6"/>
    <x v="5"/>
    <x v="6"/>
  </r>
  <r>
    <x v="0"/>
    <x v="7"/>
    <x v="5"/>
    <x v="6"/>
    <x v="7"/>
    <x v="0"/>
    <x v="7"/>
    <x v="7"/>
    <x v="0"/>
    <x v="7"/>
    <x v="0"/>
    <x v="7"/>
    <x v="6"/>
    <x v="7"/>
  </r>
  <r>
    <x v="0"/>
    <x v="8"/>
    <x v="6"/>
    <x v="7"/>
    <x v="8"/>
    <x v="0"/>
    <x v="8"/>
    <x v="8"/>
    <x v="0"/>
    <x v="8"/>
    <x v="0"/>
    <x v="8"/>
    <x v="7"/>
    <x v="8"/>
  </r>
  <r>
    <x v="0"/>
    <x v="9"/>
    <x v="1"/>
    <x v="8"/>
    <x v="9"/>
    <x v="0"/>
    <x v="9"/>
    <x v="9"/>
    <x v="0"/>
    <x v="9"/>
    <x v="1"/>
    <x v="9"/>
    <x v="8"/>
    <x v="9"/>
  </r>
  <r>
    <x v="0"/>
    <x v="10"/>
    <x v="2"/>
    <x v="7"/>
    <x v="8"/>
    <x v="0"/>
    <x v="8"/>
    <x v="10"/>
    <x v="0"/>
    <x v="10"/>
    <x v="0"/>
    <x v="10"/>
    <x v="7"/>
    <x v="10"/>
  </r>
  <r>
    <x v="0"/>
    <x v="11"/>
    <x v="7"/>
    <x v="9"/>
    <x v="10"/>
    <x v="0"/>
    <x v="10"/>
    <x v="11"/>
    <x v="0"/>
    <x v="11"/>
    <x v="0"/>
    <x v="11"/>
    <x v="9"/>
    <x v="11"/>
  </r>
  <r>
    <x v="0"/>
    <x v="12"/>
    <x v="0"/>
    <x v="10"/>
    <x v="11"/>
    <x v="0"/>
    <x v="11"/>
    <x v="12"/>
    <x v="0"/>
    <x v="12"/>
    <x v="0"/>
    <x v="12"/>
    <x v="10"/>
    <x v="12"/>
  </r>
  <r>
    <x v="0"/>
    <x v="13"/>
    <x v="1"/>
    <x v="11"/>
    <x v="12"/>
    <x v="0"/>
    <x v="12"/>
    <x v="13"/>
    <x v="0"/>
    <x v="13"/>
    <x v="0"/>
    <x v="13"/>
    <x v="11"/>
    <x v="13"/>
  </r>
  <r>
    <x v="1"/>
    <x v="14"/>
    <x v="8"/>
    <x v="12"/>
    <x v="13"/>
    <x v="1"/>
    <x v="13"/>
    <x v="14"/>
    <x v="1"/>
    <x v="14"/>
    <x v="0"/>
    <x v="14"/>
    <x v="12"/>
    <x v="1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23:C26" firstHeaderRow="1" firstDataRow="1" firstDataCol="1"/>
  <pivotFields count="14">
    <pivotField axis="axisRow" compact="0" showAll="0">
      <items count="3">
        <item x="0"/>
        <item x="1"/>
        <item t="default"/>
      </items>
    </pivotField>
    <pivotField compact="0" showAll="0"/>
    <pivotField compact="0" numFmtId="181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7" Type="http://schemas.openxmlformats.org/officeDocument/2006/relationships/ctrlProp" Target="../ctrlProps/ctrlProp74.xml"/><Relationship Id="rId76" Type="http://schemas.openxmlformats.org/officeDocument/2006/relationships/ctrlProp" Target="../ctrlProps/ctrlProp73.xml"/><Relationship Id="rId75" Type="http://schemas.openxmlformats.org/officeDocument/2006/relationships/ctrlProp" Target="../ctrlProps/ctrlProp72.xml"/><Relationship Id="rId74" Type="http://schemas.openxmlformats.org/officeDocument/2006/relationships/ctrlProp" Target="../ctrlProps/ctrlProp71.xml"/><Relationship Id="rId73" Type="http://schemas.openxmlformats.org/officeDocument/2006/relationships/ctrlProp" Target="../ctrlProps/ctrlProp70.xml"/><Relationship Id="rId72" Type="http://schemas.openxmlformats.org/officeDocument/2006/relationships/ctrlProp" Target="../ctrlProps/ctrlProp69.xml"/><Relationship Id="rId71" Type="http://schemas.openxmlformats.org/officeDocument/2006/relationships/ctrlProp" Target="../ctrlProps/ctrlProp68.xml"/><Relationship Id="rId70" Type="http://schemas.openxmlformats.org/officeDocument/2006/relationships/ctrlProp" Target="../ctrlProps/ctrlProp67.xml"/><Relationship Id="rId7" Type="http://schemas.openxmlformats.org/officeDocument/2006/relationships/ctrlProp" Target="../ctrlProps/ctrlProp4.xml"/><Relationship Id="rId69" Type="http://schemas.openxmlformats.org/officeDocument/2006/relationships/ctrlProp" Target="../ctrlProps/ctrlProp66.xml"/><Relationship Id="rId68" Type="http://schemas.openxmlformats.org/officeDocument/2006/relationships/ctrlProp" Target="../ctrlProps/ctrlProp65.xml"/><Relationship Id="rId67" Type="http://schemas.openxmlformats.org/officeDocument/2006/relationships/ctrlProp" Target="../ctrlProps/ctrlProp64.xml"/><Relationship Id="rId66" Type="http://schemas.openxmlformats.org/officeDocument/2006/relationships/ctrlProp" Target="../ctrlProps/ctrlProp63.xml"/><Relationship Id="rId65" Type="http://schemas.openxmlformats.org/officeDocument/2006/relationships/ctrlProp" Target="../ctrlProps/ctrlProp62.xml"/><Relationship Id="rId64" Type="http://schemas.openxmlformats.org/officeDocument/2006/relationships/ctrlProp" Target="../ctrlProps/ctrlProp61.xml"/><Relationship Id="rId63" Type="http://schemas.openxmlformats.org/officeDocument/2006/relationships/ctrlProp" Target="../ctrlProps/ctrlProp60.xml"/><Relationship Id="rId62" Type="http://schemas.openxmlformats.org/officeDocument/2006/relationships/ctrlProp" Target="../ctrlProps/ctrlProp59.xml"/><Relationship Id="rId61" Type="http://schemas.openxmlformats.org/officeDocument/2006/relationships/ctrlProp" Target="../ctrlProps/ctrlProp58.xml"/><Relationship Id="rId60" Type="http://schemas.openxmlformats.org/officeDocument/2006/relationships/ctrlProp" Target="../ctrlProps/ctrlProp57.xml"/><Relationship Id="rId6" Type="http://schemas.openxmlformats.org/officeDocument/2006/relationships/ctrlProp" Target="../ctrlProps/ctrlProp3.xml"/><Relationship Id="rId59" Type="http://schemas.openxmlformats.org/officeDocument/2006/relationships/ctrlProp" Target="../ctrlProps/ctrlProp56.xml"/><Relationship Id="rId58" Type="http://schemas.openxmlformats.org/officeDocument/2006/relationships/ctrlProp" Target="../ctrlProps/ctrlProp55.xml"/><Relationship Id="rId57" Type="http://schemas.openxmlformats.org/officeDocument/2006/relationships/ctrlProp" Target="../ctrlProps/ctrlProp54.xml"/><Relationship Id="rId56" Type="http://schemas.openxmlformats.org/officeDocument/2006/relationships/ctrlProp" Target="../ctrlProps/ctrlProp53.xml"/><Relationship Id="rId55" Type="http://schemas.openxmlformats.org/officeDocument/2006/relationships/ctrlProp" Target="../ctrlProps/ctrlProp52.xml"/><Relationship Id="rId54" Type="http://schemas.openxmlformats.org/officeDocument/2006/relationships/ctrlProp" Target="../ctrlProps/ctrlProp51.xml"/><Relationship Id="rId53" Type="http://schemas.openxmlformats.org/officeDocument/2006/relationships/ctrlProp" Target="../ctrlProps/ctrlProp50.xml"/><Relationship Id="rId52" Type="http://schemas.openxmlformats.org/officeDocument/2006/relationships/ctrlProp" Target="../ctrlProps/ctrlProp49.xml"/><Relationship Id="rId51" Type="http://schemas.openxmlformats.org/officeDocument/2006/relationships/ctrlProp" Target="../ctrlProps/ctrlProp48.xml"/><Relationship Id="rId50" Type="http://schemas.openxmlformats.org/officeDocument/2006/relationships/ctrlProp" Target="../ctrlProps/ctrlProp47.xml"/><Relationship Id="rId5" Type="http://schemas.openxmlformats.org/officeDocument/2006/relationships/ctrlProp" Target="../ctrlProps/ctrlProp2.xml"/><Relationship Id="rId49" Type="http://schemas.openxmlformats.org/officeDocument/2006/relationships/ctrlProp" Target="../ctrlProps/ctrlProp46.xml"/><Relationship Id="rId48" Type="http://schemas.openxmlformats.org/officeDocument/2006/relationships/ctrlProp" Target="../ctrlProps/ctrlProp45.xml"/><Relationship Id="rId47" Type="http://schemas.openxmlformats.org/officeDocument/2006/relationships/ctrlProp" Target="../ctrlProps/ctrlProp44.xml"/><Relationship Id="rId46" Type="http://schemas.openxmlformats.org/officeDocument/2006/relationships/ctrlProp" Target="../ctrlProps/ctrlProp43.xml"/><Relationship Id="rId45" Type="http://schemas.openxmlformats.org/officeDocument/2006/relationships/ctrlProp" Target="../ctrlProps/ctrlProp42.xml"/><Relationship Id="rId44" Type="http://schemas.openxmlformats.org/officeDocument/2006/relationships/ctrlProp" Target="../ctrlProps/ctrlProp41.xml"/><Relationship Id="rId43" Type="http://schemas.openxmlformats.org/officeDocument/2006/relationships/ctrlProp" Target="../ctrlProps/ctrlProp40.xml"/><Relationship Id="rId42" Type="http://schemas.openxmlformats.org/officeDocument/2006/relationships/ctrlProp" Target="../ctrlProps/ctrlProp39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3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0"/>
  <sheetViews>
    <sheetView tabSelected="1" workbookViewId="0">
      <selection activeCell="L27" sqref="L27"/>
    </sheetView>
  </sheetViews>
  <sheetFormatPr defaultColWidth="9" defaultRowHeight="25" customHeight="1"/>
  <cols>
    <col min="1" max="1" width="5" style="57" customWidth="1"/>
    <col min="2" max="2" width="7.375" style="58"/>
    <col min="3" max="3" width="17.25" style="58"/>
    <col min="4" max="4" width="16.125" style="58"/>
    <col min="5" max="5" width="9.5" style="58" customWidth="1"/>
    <col min="6" max="6" width="9" style="58" customWidth="1"/>
    <col min="7" max="9" width="10.125" style="58" customWidth="1"/>
    <col min="10" max="11" width="8.75" style="58" customWidth="1"/>
    <col min="12" max="12" width="7.5" style="58" customWidth="1"/>
    <col min="13" max="13" width="10.875" style="58" customWidth="1"/>
    <col min="14" max="14" width="6.875" style="58" customWidth="1"/>
    <col min="15" max="15" width="10.375" style="58" customWidth="1"/>
    <col min="16" max="16" width="21.875" style="59" customWidth="1"/>
    <col min="17" max="16384" width="9" style="58"/>
  </cols>
  <sheetData>
    <row r="1" s="58" customFormat="1" customHeight="1" spans="1:16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72"/>
    </row>
    <row r="2" s="55" customFormat="1" customHeight="1" spans="1:16">
      <c r="A2" s="60" t="s">
        <v>1</v>
      </c>
      <c r="B2" s="60" t="s">
        <v>2</v>
      </c>
      <c r="C2" s="60" t="s">
        <v>3</v>
      </c>
      <c r="D2" s="60" t="s">
        <v>4</v>
      </c>
      <c r="E2" s="60" t="s">
        <v>5</v>
      </c>
      <c r="F2" s="60" t="s">
        <v>6</v>
      </c>
      <c r="G2" s="60" t="s">
        <v>7</v>
      </c>
      <c r="H2" s="60" t="s">
        <v>8</v>
      </c>
      <c r="I2" s="60" t="s">
        <v>9</v>
      </c>
      <c r="J2" s="60" t="s">
        <v>10</v>
      </c>
      <c r="K2" s="60" t="s">
        <v>11</v>
      </c>
      <c r="L2" s="60" t="s">
        <v>12</v>
      </c>
      <c r="M2" s="60" t="s">
        <v>13</v>
      </c>
      <c r="N2" s="60" t="s">
        <v>14</v>
      </c>
      <c r="O2" s="60" t="s">
        <v>15</v>
      </c>
      <c r="P2" s="60" t="s">
        <v>16</v>
      </c>
    </row>
    <row r="3" s="56" customFormat="1" customHeight="1" spans="1:16">
      <c r="A3" s="61"/>
      <c r="B3" s="62" t="s">
        <v>17</v>
      </c>
      <c r="C3" s="62" t="s">
        <v>18</v>
      </c>
      <c r="D3" s="77">
        <v>45072</v>
      </c>
      <c r="E3" s="63">
        <v>8</v>
      </c>
      <c r="F3" s="63">
        <v>64</v>
      </c>
      <c r="G3" s="63">
        <v>18</v>
      </c>
      <c r="H3" s="63">
        <v>1152</v>
      </c>
      <c r="I3" s="70">
        <v>24</v>
      </c>
      <c r="J3" s="63">
        <v>18</v>
      </c>
      <c r="K3" s="63">
        <v>432</v>
      </c>
      <c r="L3" s="63">
        <v>0</v>
      </c>
      <c r="M3" s="63">
        <v>1584</v>
      </c>
      <c r="N3" s="70">
        <v>40</v>
      </c>
      <c r="O3" s="70">
        <v>1624</v>
      </c>
      <c r="P3" s="73" t="s">
        <v>19</v>
      </c>
    </row>
    <row r="4" s="56" customFormat="1" customHeight="1" spans="1:16">
      <c r="A4" s="61"/>
      <c r="B4" s="62" t="s">
        <v>17</v>
      </c>
      <c r="C4" s="61" t="s">
        <v>20</v>
      </c>
      <c r="D4" s="77">
        <v>45108</v>
      </c>
      <c r="E4" s="63">
        <v>30</v>
      </c>
      <c r="F4" s="63">
        <v>240</v>
      </c>
      <c r="G4" s="63">
        <v>18</v>
      </c>
      <c r="H4" s="63">
        <v>4320</v>
      </c>
      <c r="I4" s="70">
        <v>77</v>
      </c>
      <c r="J4" s="63">
        <v>18</v>
      </c>
      <c r="K4" s="63">
        <v>1386</v>
      </c>
      <c r="L4" s="63">
        <v>0</v>
      </c>
      <c r="M4" s="63">
        <v>5706</v>
      </c>
      <c r="N4" s="70">
        <v>150</v>
      </c>
      <c r="O4" s="70">
        <v>5856</v>
      </c>
      <c r="P4" s="73" t="s">
        <v>19</v>
      </c>
    </row>
    <row r="5" s="56" customFormat="1" customHeight="1" spans="1:16">
      <c r="A5" s="61"/>
      <c r="B5" s="62" t="s">
        <v>17</v>
      </c>
      <c r="C5" s="62" t="s">
        <v>21</v>
      </c>
      <c r="D5" s="77">
        <v>44999</v>
      </c>
      <c r="E5" s="63">
        <v>24.5</v>
      </c>
      <c r="F5" s="63">
        <v>198</v>
      </c>
      <c r="G5" s="63">
        <v>18</v>
      </c>
      <c r="H5" s="63">
        <v>3564</v>
      </c>
      <c r="I5" s="70">
        <v>71</v>
      </c>
      <c r="J5" s="63">
        <v>18</v>
      </c>
      <c r="K5" s="63">
        <v>1278</v>
      </c>
      <c r="L5" s="63">
        <v>0</v>
      </c>
      <c r="M5" s="63">
        <v>4842</v>
      </c>
      <c r="N5" s="70">
        <v>122.5</v>
      </c>
      <c r="O5" s="70">
        <v>4964.5</v>
      </c>
      <c r="P5" s="73" t="s">
        <v>19</v>
      </c>
    </row>
    <row r="6" s="56" customFormat="1" customHeight="1" spans="1:16">
      <c r="A6" s="61"/>
      <c r="B6" s="64" t="s">
        <v>17</v>
      </c>
      <c r="C6" s="65" t="s">
        <v>22</v>
      </c>
      <c r="D6" s="77">
        <v>45072</v>
      </c>
      <c r="E6" s="63">
        <v>26</v>
      </c>
      <c r="F6" s="63">
        <v>223</v>
      </c>
      <c r="G6" s="63">
        <v>18</v>
      </c>
      <c r="H6" s="63">
        <v>4014</v>
      </c>
      <c r="I6" s="70">
        <v>99</v>
      </c>
      <c r="J6" s="63">
        <v>18</v>
      </c>
      <c r="K6" s="63">
        <v>1782</v>
      </c>
      <c r="L6" s="63">
        <v>0</v>
      </c>
      <c r="M6" s="63">
        <v>5796</v>
      </c>
      <c r="N6" s="70">
        <v>130</v>
      </c>
      <c r="O6" s="70">
        <v>5926</v>
      </c>
      <c r="P6" s="73" t="s">
        <v>19</v>
      </c>
    </row>
    <row r="7" s="56" customFormat="1" customHeight="1" spans="1:16">
      <c r="A7" s="61"/>
      <c r="B7" s="62" t="s">
        <v>17</v>
      </c>
      <c r="C7" s="62" t="s">
        <v>23</v>
      </c>
      <c r="D7" s="77">
        <v>45072</v>
      </c>
      <c r="E7" s="63">
        <v>20.5</v>
      </c>
      <c r="F7" s="63">
        <v>171</v>
      </c>
      <c r="G7" s="63">
        <v>18</v>
      </c>
      <c r="H7" s="63">
        <v>3078</v>
      </c>
      <c r="I7" s="70">
        <v>74</v>
      </c>
      <c r="J7" s="63">
        <v>18</v>
      </c>
      <c r="K7" s="63">
        <v>1332</v>
      </c>
      <c r="L7" s="63">
        <v>0</v>
      </c>
      <c r="M7" s="63">
        <v>4410</v>
      </c>
      <c r="N7" s="70">
        <v>102.5</v>
      </c>
      <c r="O7" s="70">
        <v>4512.5</v>
      </c>
      <c r="P7" s="73" t="s">
        <v>19</v>
      </c>
    </row>
    <row r="8" s="56" customFormat="1" customHeight="1" spans="1:16">
      <c r="A8" s="61"/>
      <c r="B8" s="64" t="s">
        <v>17</v>
      </c>
      <c r="C8" s="65" t="s">
        <v>24</v>
      </c>
      <c r="D8" s="77">
        <v>45023</v>
      </c>
      <c r="E8" s="63">
        <v>27</v>
      </c>
      <c r="F8" s="63">
        <v>216</v>
      </c>
      <c r="G8" s="63">
        <v>18</v>
      </c>
      <c r="H8" s="63">
        <v>3888</v>
      </c>
      <c r="I8" s="70">
        <v>80</v>
      </c>
      <c r="J8" s="63">
        <v>18</v>
      </c>
      <c r="K8" s="63">
        <v>1440</v>
      </c>
      <c r="L8" s="63">
        <v>0</v>
      </c>
      <c r="M8" s="63">
        <v>5328</v>
      </c>
      <c r="N8" s="70">
        <v>135</v>
      </c>
      <c r="O8" s="70">
        <v>5463</v>
      </c>
      <c r="P8" s="73" t="s">
        <v>19</v>
      </c>
    </row>
    <row r="9" s="56" customFormat="1" customHeight="1" spans="1:16">
      <c r="A9" s="61"/>
      <c r="B9" s="61" t="s">
        <v>17</v>
      </c>
      <c r="C9" s="61" t="s">
        <v>25</v>
      </c>
      <c r="D9" s="77">
        <v>44995</v>
      </c>
      <c r="E9" s="63">
        <v>27</v>
      </c>
      <c r="F9" s="63">
        <v>215.5</v>
      </c>
      <c r="G9" s="63">
        <v>18</v>
      </c>
      <c r="H9" s="63">
        <v>3879</v>
      </c>
      <c r="I9" s="70">
        <v>69.5</v>
      </c>
      <c r="J9" s="63">
        <v>18</v>
      </c>
      <c r="K9" s="63">
        <v>1251</v>
      </c>
      <c r="L9" s="63">
        <v>0</v>
      </c>
      <c r="M9" s="63">
        <v>5130</v>
      </c>
      <c r="N9" s="70">
        <v>135</v>
      </c>
      <c r="O9" s="70">
        <v>5265</v>
      </c>
      <c r="P9" s="73" t="s">
        <v>19</v>
      </c>
    </row>
    <row r="10" s="56" customFormat="1" customHeight="1" spans="1:16">
      <c r="A10" s="61"/>
      <c r="B10" s="61" t="s">
        <v>17</v>
      </c>
      <c r="C10" s="61" t="s">
        <v>26</v>
      </c>
      <c r="D10" s="77">
        <v>45073</v>
      </c>
      <c r="E10" s="63">
        <v>4.5</v>
      </c>
      <c r="F10" s="63">
        <v>35.5</v>
      </c>
      <c r="G10" s="63">
        <v>18</v>
      </c>
      <c r="H10" s="63">
        <v>639</v>
      </c>
      <c r="I10" s="70">
        <v>10</v>
      </c>
      <c r="J10" s="63">
        <v>18</v>
      </c>
      <c r="K10" s="63">
        <v>180</v>
      </c>
      <c r="L10" s="63">
        <v>0</v>
      </c>
      <c r="M10" s="63">
        <v>819</v>
      </c>
      <c r="N10" s="70">
        <v>22.5</v>
      </c>
      <c r="O10" s="70">
        <v>841.5</v>
      </c>
      <c r="P10" s="73" t="s">
        <v>19</v>
      </c>
    </row>
    <row r="11" s="56" customFormat="1" customHeight="1" spans="1:16">
      <c r="A11" s="61"/>
      <c r="B11" s="66" t="s">
        <v>17</v>
      </c>
      <c r="C11" s="62" t="s">
        <v>27</v>
      </c>
      <c r="D11" s="77">
        <v>45095</v>
      </c>
      <c r="E11" s="63">
        <v>11</v>
      </c>
      <c r="F11" s="63">
        <v>88</v>
      </c>
      <c r="G11" s="63">
        <v>18</v>
      </c>
      <c r="H11" s="63">
        <v>1584</v>
      </c>
      <c r="I11" s="70">
        <v>35.5</v>
      </c>
      <c r="J11" s="63">
        <v>18</v>
      </c>
      <c r="K11" s="63">
        <v>639</v>
      </c>
      <c r="L11" s="63">
        <v>0</v>
      </c>
      <c r="M11" s="63">
        <v>2223</v>
      </c>
      <c r="N11" s="70">
        <v>55</v>
      </c>
      <c r="O11" s="70">
        <v>2278</v>
      </c>
      <c r="P11" s="73" t="s">
        <v>19</v>
      </c>
    </row>
    <row r="12" s="56" customFormat="1" customHeight="1" spans="1:16">
      <c r="A12" s="61"/>
      <c r="B12" s="67" t="s">
        <v>17</v>
      </c>
      <c r="C12" s="67" t="s">
        <v>28</v>
      </c>
      <c r="D12" s="77">
        <v>45108</v>
      </c>
      <c r="E12" s="63">
        <v>21.5</v>
      </c>
      <c r="F12" s="63">
        <v>173.5</v>
      </c>
      <c r="G12" s="63">
        <v>18</v>
      </c>
      <c r="H12" s="63">
        <v>3123</v>
      </c>
      <c r="I12" s="70">
        <v>60.5</v>
      </c>
      <c r="J12" s="63">
        <v>18</v>
      </c>
      <c r="K12" s="63">
        <v>1089</v>
      </c>
      <c r="L12" s="63">
        <v>-96</v>
      </c>
      <c r="M12" s="63">
        <v>4116</v>
      </c>
      <c r="N12" s="70">
        <v>107.5</v>
      </c>
      <c r="O12" s="70">
        <v>4223.5</v>
      </c>
      <c r="P12" s="73" t="s">
        <v>29</v>
      </c>
    </row>
    <row r="13" s="56" customFormat="1" customHeight="1" spans="1:16">
      <c r="A13" s="61"/>
      <c r="B13" s="66" t="s">
        <v>17</v>
      </c>
      <c r="C13" s="61" t="s">
        <v>30</v>
      </c>
      <c r="D13" s="77">
        <v>44999</v>
      </c>
      <c r="E13" s="63">
        <v>11</v>
      </c>
      <c r="F13" s="63">
        <v>88</v>
      </c>
      <c r="G13" s="63">
        <v>18</v>
      </c>
      <c r="H13" s="63">
        <v>1584</v>
      </c>
      <c r="I13" s="70">
        <v>33.5</v>
      </c>
      <c r="J13" s="63">
        <v>18</v>
      </c>
      <c r="K13" s="63">
        <v>603</v>
      </c>
      <c r="L13" s="63">
        <v>0</v>
      </c>
      <c r="M13" s="63">
        <v>2187</v>
      </c>
      <c r="N13" s="70">
        <v>55</v>
      </c>
      <c r="O13" s="70">
        <v>2242</v>
      </c>
      <c r="P13" s="73" t="s">
        <v>19</v>
      </c>
    </row>
    <row r="14" s="56" customFormat="1" customHeight="1" spans="1:16">
      <c r="A14" s="61"/>
      <c r="B14" s="64" t="s">
        <v>17</v>
      </c>
      <c r="C14" s="65" t="s">
        <v>31</v>
      </c>
      <c r="D14" s="77">
        <v>45089</v>
      </c>
      <c r="E14" s="63">
        <v>7</v>
      </c>
      <c r="F14" s="63">
        <v>56</v>
      </c>
      <c r="G14" s="63">
        <v>18</v>
      </c>
      <c r="H14" s="63">
        <v>1008</v>
      </c>
      <c r="I14" s="70">
        <v>19</v>
      </c>
      <c r="J14" s="63">
        <v>18</v>
      </c>
      <c r="K14" s="63">
        <v>342</v>
      </c>
      <c r="L14" s="63">
        <v>0</v>
      </c>
      <c r="M14" s="63">
        <v>1350</v>
      </c>
      <c r="N14" s="70">
        <v>35</v>
      </c>
      <c r="O14" s="70">
        <v>1385</v>
      </c>
      <c r="P14" s="73" t="s">
        <v>19</v>
      </c>
    </row>
    <row r="15" s="56" customFormat="1" customHeight="1" spans="1:16">
      <c r="A15" s="61"/>
      <c r="B15" s="61" t="s">
        <v>17</v>
      </c>
      <c r="C15" s="61" t="s">
        <v>32</v>
      </c>
      <c r="D15" s="77">
        <v>45072</v>
      </c>
      <c r="E15" s="63">
        <v>25</v>
      </c>
      <c r="F15" s="63">
        <v>200</v>
      </c>
      <c r="G15" s="63">
        <v>18</v>
      </c>
      <c r="H15" s="63">
        <v>3600</v>
      </c>
      <c r="I15" s="70">
        <v>73</v>
      </c>
      <c r="J15" s="63">
        <v>18</v>
      </c>
      <c r="K15" s="63">
        <v>1314</v>
      </c>
      <c r="L15" s="63">
        <v>0</v>
      </c>
      <c r="M15" s="63">
        <v>4914</v>
      </c>
      <c r="N15" s="70">
        <v>125</v>
      </c>
      <c r="O15" s="70">
        <v>5039</v>
      </c>
      <c r="P15" s="73" t="s">
        <v>19</v>
      </c>
    </row>
    <row r="16" s="56" customFormat="1" customHeight="1" spans="1:16">
      <c r="A16" s="61"/>
      <c r="B16" s="64" t="s">
        <v>17</v>
      </c>
      <c r="C16" s="61" t="s">
        <v>33</v>
      </c>
      <c r="D16" s="77">
        <v>45108</v>
      </c>
      <c r="E16" s="63">
        <v>28</v>
      </c>
      <c r="F16" s="63">
        <v>222.5</v>
      </c>
      <c r="G16" s="63">
        <v>18</v>
      </c>
      <c r="H16" s="63">
        <v>4005</v>
      </c>
      <c r="I16" s="70">
        <v>81</v>
      </c>
      <c r="J16" s="63">
        <v>18</v>
      </c>
      <c r="K16" s="63">
        <v>1458</v>
      </c>
      <c r="L16" s="63">
        <v>0</v>
      </c>
      <c r="M16" s="63">
        <v>5463</v>
      </c>
      <c r="N16" s="70">
        <v>140</v>
      </c>
      <c r="O16" s="70">
        <v>5603</v>
      </c>
      <c r="P16" s="73" t="s">
        <v>19</v>
      </c>
    </row>
    <row r="17" s="56" customFormat="1" customHeight="1" spans="1:16">
      <c r="A17" s="61"/>
      <c r="B17" s="61" t="s">
        <v>34</v>
      </c>
      <c r="C17" s="61" t="s">
        <v>35</v>
      </c>
      <c r="D17" s="77">
        <v>44976</v>
      </c>
      <c r="E17" s="63">
        <v>22</v>
      </c>
      <c r="F17" s="63">
        <v>214</v>
      </c>
      <c r="G17" s="63">
        <v>19.5</v>
      </c>
      <c r="H17" s="63">
        <v>4173</v>
      </c>
      <c r="I17" s="70">
        <v>82.5</v>
      </c>
      <c r="J17" s="63">
        <v>20.5</v>
      </c>
      <c r="K17" s="63">
        <v>1691.25</v>
      </c>
      <c r="L17" s="63">
        <v>0</v>
      </c>
      <c r="M17" s="63">
        <v>5864.25</v>
      </c>
      <c r="N17" s="70">
        <v>110</v>
      </c>
      <c r="O17" s="70">
        <v>5974.25</v>
      </c>
      <c r="P17" s="73" t="s">
        <v>19</v>
      </c>
    </row>
    <row r="18" s="56" customFormat="1" customHeight="1" spans="1:16">
      <c r="A18" s="61" t="s">
        <v>36</v>
      </c>
      <c r="B18" s="68"/>
      <c r="C18" s="68"/>
      <c r="D18" s="69"/>
      <c r="E18" s="70">
        <v>293</v>
      </c>
      <c r="F18" s="70">
        <v>2405</v>
      </c>
      <c r="G18" s="70">
        <v>271.5</v>
      </c>
      <c r="H18" s="70">
        <v>43611</v>
      </c>
      <c r="I18" s="70">
        <v>889.5</v>
      </c>
      <c r="J18" s="70">
        <v>272.5</v>
      </c>
      <c r="K18" s="70">
        <v>16217.25</v>
      </c>
      <c r="L18" s="70">
        <v>-96</v>
      </c>
      <c r="M18" s="70">
        <v>59732.25</v>
      </c>
      <c r="N18" s="70">
        <v>1465</v>
      </c>
      <c r="O18" s="70">
        <v>61197.25</v>
      </c>
      <c r="P18" s="74"/>
    </row>
    <row r="19" s="56" customFormat="1" customHeight="1" spans="1:16">
      <c r="A19" s="61" t="s">
        <v>37</v>
      </c>
      <c r="B19" s="61"/>
      <c r="C19" s="61">
        <f>ROUND(O18*1.06,2)</f>
        <v>64869.09</v>
      </c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</row>
    <row r="20" s="56" customFormat="1" customHeight="1" spans="1:16">
      <c r="A20" s="71" t="s">
        <v>38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5"/>
    </row>
    <row r="21" s="7" customFormat="1" customHeight="1" spans="1:16">
      <c r="A21" s="57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9"/>
    </row>
    <row r="22" s="76" customFormat="1" customHeight="1" spans="1:16">
      <c r="A22" s="57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9"/>
    </row>
    <row r="23" customHeight="1" spans="2:4">
      <c r="B23" t="s">
        <v>2</v>
      </c>
      <c r="C23" t="s">
        <v>39</v>
      </c>
      <c r="D23"/>
    </row>
    <row r="24" customHeight="1" spans="2:4">
      <c r="B24" t="s">
        <v>17</v>
      </c>
      <c r="C24">
        <v>55223</v>
      </c>
      <c r="D24"/>
    </row>
    <row r="25" customHeight="1" spans="2:4">
      <c r="B25" t="s">
        <v>34</v>
      </c>
      <c r="C25">
        <v>5974.25</v>
      </c>
      <c r="D25"/>
    </row>
    <row r="26" customHeight="1" spans="2:4">
      <c r="B26" t="s">
        <v>40</v>
      </c>
      <c r="C26">
        <v>61197.25</v>
      </c>
      <c r="D26"/>
    </row>
    <row r="27" customHeight="1" spans="2:4">
      <c r="B27"/>
      <c r="C27"/>
      <c r="D27"/>
    </row>
    <row r="28" customHeight="1" spans="2:11">
      <c r="B28"/>
      <c r="C28"/>
      <c r="D28"/>
      <c r="K28" s="58" t="s">
        <v>41</v>
      </c>
    </row>
    <row r="29" customHeight="1" spans="2:4">
      <c r="B29"/>
      <c r="C29"/>
      <c r="D29"/>
    </row>
    <row r="30" customHeight="1" spans="2:4">
      <c r="B30"/>
      <c r="C30"/>
      <c r="D30"/>
    </row>
    <row r="31" customHeight="1" spans="2:4">
      <c r="B31"/>
      <c r="C31"/>
      <c r="D31"/>
    </row>
    <row r="32" customHeight="1" spans="2:4">
      <c r="B32"/>
      <c r="C32"/>
      <c r="D32"/>
    </row>
    <row r="33" customHeight="1" spans="2:4">
      <c r="B33"/>
      <c r="C33"/>
      <c r="D33"/>
    </row>
    <row r="34" customHeight="1" spans="2:4">
      <c r="B34"/>
      <c r="C34"/>
      <c r="D34"/>
    </row>
    <row r="35" customHeight="1" spans="2:4">
      <c r="B35"/>
      <c r="C35"/>
      <c r="D35"/>
    </row>
    <row r="36" customHeight="1" spans="2:4">
      <c r="B36"/>
      <c r="C36"/>
      <c r="D36"/>
    </row>
    <row r="37" customHeight="1" spans="2:4">
      <c r="B37"/>
      <c r="C37"/>
      <c r="D37"/>
    </row>
    <row r="38" customHeight="1" spans="2:4">
      <c r="B38"/>
      <c r="C38"/>
      <c r="D38"/>
    </row>
    <row r="39" customHeight="1" spans="2:4">
      <c r="B39"/>
      <c r="C39"/>
      <c r="D39"/>
    </row>
    <row r="40" customHeight="1" spans="2:4">
      <c r="B40"/>
      <c r="C40"/>
      <c r="D40"/>
    </row>
  </sheetData>
  <mergeCells count="4">
    <mergeCell ref="A1:P1"/>
    <mergeCell ref="A19:B19"/>
    <mergeCell ref="C19:P19"/>
    <mergeCell ref="A20:P20"/>
  </mergeCells>
  <conditionalFormatting sqref="C19">
    <cfRule type="duplicateValues" dxfId="0" priority="1"/>
  </conditionalFormatting>
  <conditionalFormatting sqref="C1:C18 C20:C1048576">
    <cfRule type="duplicateValues" dxfId="0" priority="3"/>
  </conditionalFormatting>
  <pageMargins left="0.251388888888889" right="0.251388888888889" top="0.196527777777778" bottom="0.196527777777778" header="0.298611111111111" footer="0.298611111111111"/>
  <pageSetup paperSize="9" scale="75" orientation="landscape" horizontalDpi="600"/>
  <headerFooter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"/>
  <sheetViews>
    <sheetView topLeftCell="A7" workbookViewId="0">
      <selection activeCell="R9" sqref="R9"/>
    </sheetView>
  </sheetViews>
  <sheetFormatPr defaultColWidth="9" defaultRowHeight="25" customHeight="1"/>
  <cols>
    <col min="1" max="1" width="5" style="57" customWidth="1"/>
    <col min="2" max="2" width="16.875" style="58" customWidth="1"/>
    <col min="3" max="3" width="14" style="58" customWidth="1"/>
    <col min="4" max="4" width="11" style="58" customWidth="1"/>
    <col min="5" max="5" width="9.5" style="58" customWidth="1"/>
    <col min="6" max="6" width="9" style="58" customWidth="1"/>
    <col min="7" max="9" width="10.125" style="58" customWidth="1"/>
    <col min="10" max="11" width="8.75" style="58" customWidth="1"/>
    <col min="12" max="12" width="7.5" style="58" customWidth="1"/>
    <col min="13" max="13" width="10.875" style="58" customWidth="1"/>
    <col min="14" max="14" width="6.875" style="58" customWidth="1"/>
    <col min="15" max="15" width="10.375" style="58" customWidth="1"/>
    <col min="16" max="16" width="21.875" style="59" customWidth="1"/>
    <col min="17" max="16384" width="9" style="58"/>
  </cols>
  <sheetData>
    <row r="1" customHeight="1" spans="1:16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72"/>
    </row>
    <row r="2" s="55" customFormat="1" customHeight="1" spans="1:16">
      <c r="A2" s="60" t="s">
        <v>1</v>
      </c>
      <c r="B2" s="60" t="s">
        <v>2</v>
      </c>
      <c r="C2" s="60" t="s">
        <v>3</v>
      </c>
      <c r="D2" s="60" t="s">
        <v>4</v>
      </c>
      <c r="E2" s="60" t="s">
        <v>5</v>
      </c>
      <c r="F2" s="60" t="s">
        <v>6</v>
      </c>
      <c r="G2" s="60" t="s">
        <v>7</v>
      </c>
      <c r="H2" s="60" t="s">
        <v>8</v>
      </c>
      <c r="I2" s="60" t="s">
        <v>9</v>
      </c>
      <c r="J2" s="60" t="s">
        <v>10</v>
      </c>
      <c r="K2" s="60" t="s">
        <v>11</v>
      </c>
      <c r="L2" s="60" t="s">
        <v>12</v>
      </c>
      <c r="M2" s="60" t="s">
        <v>13</v>
      </c>
      <c r="N2" s="60" t="s">
        <v>14</v>
      </c>
      <c r="O2" s="60" t="s">
        <v>15</v>
      </c>
      <c r="P2" s="60" t="s">
        <v>16</v>
      </c>
    </row>
    <row r="3" s="56" customFormat="1" customHeight="1" spans="1:16">
      <c r="A3" s="61"/>
      <c r="B3" s="62" t="s">
        <v>17</v>
      </c>
      <c r="C3" s="62" t="s">
        <v>18</v>
      </c>
      <c r="D3" s="62" t="s">
        <v>42</v>
      </c>
      <c r="E3" s="63">
        <f>VLOOKUP(C3,考勤!$A:$AI,35,0)</f>
        <v>8</v>
      </c>
      <c r="F3" s="63">
        <f>VLOOKUP(C3,考勤!$A$5:AP49,42,0)</f>
        <v>64</v>
      </c>
      <c r="G3" s="63">
        <v>18</v>
      </c>
      <c r="H3" s="63">
        <f>F3*G3</f>
        <v>1152</v>
      </c>
      <c r="I3" s="70">
        <f>VLOOKUP(C3,考勤!$A$5:AP49,41,0)</f>
        <v>24</v>
      </c>
      <c r="J3" s="63">
        <v>18</v>
      </c>
      <c r="K3" s="63">
        <f>I3*J3</f>
        <v>432</v>
      </c>
      <c r="L3" s="63">
        <f>IFERROR(VLOOKUP(C3,奖惩!B:D,3,0),0)</f>
        <v>0</v>
      </c>
      <c r="M3" s="63">
        <f>H3+K3+L3</f>
        <v>1584</v>
      </c>
      <c r="N3" s="70">
        <f>E3*5</f>
        <v>40</v>
      </c>
      <c r="O3" s="70">
        <f>M3+N3</f>
        <v>1624</v>
      </c>
      <c r="P3" s="73" t="str">
        <f>IFERROR(VLOOKUP(C3,奖惩!B:E,2,0),"")</f>
        <v/>
      </c>
    </row>
    <row r="4" s="56" customFormat="1" customHeight="1" spans="1:16">
      <c r="A4" s="61"/>
      <c r="B4" s="62" t="s">
        <v>17</v>
      </c>
      <c r="C4" s="61" t="s">
        <v>20</v>
      </c>
      <c r="D4" s="62" t="s">
        <v>42</v>
      </c>
      <c r="E4" s="63">
        <f>VLOOKUP(C4,考勤!$A:$AI,35,0)</f>
        <v>30</v>
      </c>
      <c r="F4" s="63">
        <f>VLOOKUP(C4,考勤!$A$5:AP49,42,0)</f>
        <v>240</v>
      </c>
      <c r="G4" s="63">
        <v>18</v>
      </c>
      <c r="H4" s="63">
        <f t="shared" ref="H4:H20" si="0">F4*G4</f>
        <v>4320</v>
      </c>
      <c r="I4" s="70">
        <f>VLOOKUP(C4,考勤!$A$5:AP49,41,0)</f>
        <v>77</v>
      </c>
      <c r="J4" s="63">
        <v>18</v>
      </c>
      <c r="K4" s="63">
        <f t="shared" ref="K4:K20" si="1">I4*J4</f>
        <v>1386</v>
      </c>
      <c r="L4" s="63">
        <f>IFERROR(VLOOKUP(C4,奖惩!B:D,3,0),0)</f>
        <v>0</v>
      </c>
      <c r="M4" s="63">
        <f t="shared" ref="M4:M20" si="2">H4+K4+L4</f>
        <v>5706</v>
      </c>
      <c r="N4" s="70">
        <f t="shared" ref="N3:N20" si="3">E4*5</f>
        <v>150</v>
      </c>
      <c r="O4" s="70">
        <f t="shared" ref="O4:O20" si="4">M4+N4</f>
        <v>5856</v>
      </c>
      <c r="P4" s="73" t="str">
        <f>IFERROR(VLOOKUP(C4,奖惩!B:E,2,0),"")</f>
        <v/>
      </c>
    </row>
    <row r="5" s="56" customFormat="1" customHeight="1" spans="1:16">
      <c r="A5" s="61"/>
      <c r="B5" s="62" t="s">
        <v>17</v>
      </c>
      <c r="C5" s="62" t="s">
        <v>21</v>
      </c>
      <c r="D5" s="62" t="s">
        <v>42</v>
      </c>
      <c r="E5" s="63">
        <f>VLOOKUP(C5,考勤!$A:$AI,35,0)</f>
        <v>24.5</v>
      </c>
      <c r="F5" s="63">
        <f>VLOOKUP(C5,考勤!$A$5:AP50,42,0)</f>
        <v>198</v>
      </c>
      <c r="G5" s="63">
        <v>18</v>
      </c>
      <c r="H5" s="63">
        <f t="shared" si="0"/>
        <v>3564</v>
      </c>
      <c r="I5" s="70">
        <f>VLOOKUP(C5,考勤!$A$5:AP50,41,0)</f>
        <v>71</v>
      </c>
      <c r="J5" s="63">
        <v>18</v>
      </c>
      <c r="K5" s="63">
        <f t="shared" si="1"/>
        <v>1278</v>
      </c>
      <c r="L5" s="63">
        <f>IFERROR(VLOOKUP(C5,奖惩!B:D,3,0),0)</f>
        <v>0</v>
      </c>
      <c r="M5" s="63">
        <f t="shared" si="2"/>
        <v>4842</v>
      </c>
      <c r="N5" s="70">
        <f t="shared" si="3"/>
        <v>122.5</v>
      </c>
      <c r="O5" s="70">
        <f t="shared" si="4"/>
        <v>4964.5</v>
      </c>
      <c r="P5" s="73" t="str">
        <f>IFERROR(VLOOKUP(C5,奖惩!B:E,2,0),"")</f>
        <v/>
      </c>
    </row>
    <row r="6" s="56" customFormat="1" customHeight="1" spans="1:16">
      <c r="A6" s="61"/>
      <c r="B6" s="64" t="s">
        <v>17</v>
      </c>
      <c r="C6" s="65" t="s">
        <v>22</v>
      </c>
      <c r="D6" s="62" t="s">
        <v>42</v>
      </c>
      <c r="E6" s="63">
        <f>VLOOKUP(C6,考勤!$A:$AI,35,0)</f>
        <v>26</v>
      </c>
      <c r="F6" s="63">
        <f>VLOOKUP(C6,考勤!$A$5:AP51,42,0)</f>
        <v>223</v>
      </c>
      <c r="G6" s="63">
        <v>18</v>
      </c>
      <c r="H6" s="63">
        <f t="shared" si="0"/>
        <v>4014</v>
      </c>
      <c r="I6" s="70">
        <f>VLOOKUP(C6,考勤!$A$5:AP51,41,0)</f>
        <v>99</v>
      </c>
      <c r="J6" s="63">
        <v>18</v>
      </c>
      <c r="K6" s="63">
        <f t="shared" si="1"/>
        <v>1782</v>
      </c>
      <c r="L6" s="63">
        <f>IFERROR(VLOOKUP(C6,奖惩!B:D,3,0),0)</f>
        <v>0</v>
      </c>
      <c r="M6" s="63">
        <f t="shared" si="2"/>
        <v>5796</v>
      </c>
      <c r="N6" s="70">
        <f t="shared" si="3"/>
        <v>130</v>
      </c>
      <c r="O6" s="70">
        <f t="shared" si="4"/>
        <v>5926</v>
      </c>
      <c r="P6" s="73" t="str">
        <f>IFERROR(VLOOKUP(C6,奖惩!B:E,2,0),"")</f>
        <v/>
      </c>
    </row>
    <row r="7" s="56" customFormat="1" customHeight="1" spans="1:16">
      <c r="A7" s="61"/>
      <c r="B7" s="62" t="s">
        <v>17</v>
      </c>
      <c r="C7" s="62" t="s">
        <v>23</v>
      </c>
      <c r="D7" s="62" t="s">
        <v>42</v>
      </c>
      <c r="E7" s="63">
        <f>VLOOKUP(C7,考勤!$A:$AI,35,0)</f>
        <v>20.5</v>
      </c>
      <c r="F7" s="63">
        <f>VLOOKUP(C7,考勤!$A$5:AP52,42,0)</f>
        <v>171</v>
      </c>
      <c r="G7" s="63">
        <v>18</v>
      </c>
      <c r="H7" s="63">
        <f t="shared" si="0"/>
        <v>3078</v>
      </c>
      <c r="I7" s="70">
        <f>VLOOKUP(C7,考勤!$A$5:AP52,41,0)</f>
        <v>74</v>
      </c>
      <c r="J7" s="63">
        <v>18</v>
      </c>
      <c r="K7" s="63">
        <f t="shared" si="1"/>
        <v>1332</v>
      </c>
      <c r="L7" s="63">
        <f>IFERROR(VLOOKUP(C7,奖惩!B:D,3,0),0)</f>
        <v>0</v>
      </c>
      <c r="M7" s="63">
        <f t="shared" si="2"/>
        <v>4410</v>
      </c>
      <c r="N7" s="70">
        <f t="shared" si="3"/>
        <v>102.5</v>
      </c>
      <c r="O7" s="70">
        <f t="shared" si="4"/>
        <v>4512.5</v>
      </c>
      <c r="P7" s="73" t="str">
        <f>IFERROR(VLOOKUP(C7,奖惩!B:E,2,0),"")</f>
        <v/>
      </c>
    </row>
    <row r="8" s="56" customFormat="1" customHeight="1" spans="1:16">
      <c r="A8" s="61"/>
      <c r="B8" s="64" t="s">
        <v>17</v>
      </c>
      <c r="C8" s="65" t="s">
        <v>24</v>
      </c>
      <c r="D8" s="62" t="s">
        <v>42</v>
      </c>
      <c r="E8" s="63">
        <f>VLOOKUP(C8,考勤!$A:$AI,35,0)</f>
        <v>27</v>
      </c>
      <c r="F8" s="63">
        <f>VLOOKUP(C8,考勤!$A$5:AP53,42,0)</f>
        <v>216</v>
      </c>
      <c r="G8" s="63">
        <v>18</v>
      </c>
      <c r="H8" s="63">
        <f t="shared" si="0"/>
        <v>3888</v>
      </c>
      <c r="I8" s="70">
        <f>VLOOKUP(C8,考勤!$A$5:AP53,41,0)</f>
        <v>80</v>
      </c>
      <c r="J8" s="63">
        <v>18</v>
      </c>
      <c r="K8" s="63">
        <f t="shared" si="1"/>
        <v>1440</v>
      </c>
      <c r="L8" s="63">
        <f>IFERROR(VLOOKUP(C8,奖惩!B:D,3,0),0)</f>
        <v>0</v>
      </c>
      <c r="M8" s="63">
        <f t="shared" si="2"/>
        <v>5328</v>
      </c>
      <c r="N8" s="70">
        <f t="shared" si="3"/>
        <v>135</v>
      </c>
      <c r="O8" s="70">
        <f t="shared" si="4"/>
        <v>5463</v>
      </c>
      <c r="P8" s="73" t="str">
        <f>IFERROR(VLOOKUP(C8,奖惩!B:E,2,0),"")</f>
        <v/>
      </c>
    </row>
    <row r="9" s="56" customFormat="1" customHeight="1" spans="1:16">
      <c r="A9" s="61"/>
      <c r="B9" s="61" t="s">
        <v>17</v>
      </c>
      <c r="C9" s="61" t="s">
        <v>25</v>
      </c>
      <c r="D9" s="62" t="s">
        <v>42</v>
      </c>
      <c r="E9" s="63">
        <f>VLOOKUP(C9,考勤!$A:$AI,35,0)</f>
        <v>27</v>
      </c>
      <c r="F9" s="63">
        <f>VLOOKUP(C9,考勤!$A$5:AP54,42,0)</f>
        <v>215.5</v>
      </c>
      <c r="G9" s="63">
        <v>18</v>
      </c>
      <c r="H9" s="63">
        <f t="shared" si="0"/>
        <v>3879</v>
      </c>
      <c r="I9" s="70">
        <f>VLOOKUP(C9,考勤!$A$5:AP54,41,0)</f>
        <v>69.5</v>
      </c>
      <c r="J9" s="63">
        <v>18</v>
      </c>
      <c r="K9" s="63">
        <f t="shared" si="1"/>
        <v>1251</v>
      </c>
      <c r="L9" s="63">
        <f>IFERROR(VLOOKUP(C9,奖惩!B:D,3,0),0)</f>
        <v>0</v>
      </c>
      <c r="M9" s="63">
        <f t="shared" si="2"/>
        <v>5130</v>
      </c>
      <c r="N9" s="70">
        <f t="shared" si="3"/>
        <v>135</v>
      </c>
      <c r="O9" s="70">
        <f t="shared" si="4"/>
        <v>5265</v>
      </c>
      <c r="P9" s="73" t="str">
        <f>IFERROR(VLOOKUP(C9,奖惩!B:E,2,0),"")</f>
        <v/>
      </c>
    </row>
    <row r="10" s="56" customFormat="1" customHeight="1" spans="1:16">
      <c r="A10" s="61"/>
      <c r="B10" s="61" t="s">
        <v>17</v>
      </c>
      <c r="C10" s="61" t="s">
        <v>26</v>
      </c>
      <c r="D10" s="62" t="s">
        <v>42</v>
      </c>
      <c r="E10" s="63">
        <f>VLOOKUP(C10,考勤!$A:$AI,35,0)</f>
        <v>4.5</v>
      </c>
      <c r="F10" s="63">
        <f>VLOOKUP(C10,考勤!$A$5:AP55,42,0)</f>
        <v>35.5</v>
      </c>
      <c r="G10" s="63">
        <v>18</v>
      </c>
      <c r="H10" s="63">
        <f t="shared" si="0"/>
        <v>639</v>
      </c>
      <c r="I10" s="70">
        <f>VLOOKUP(C10,考勤!$A$5:AP55,41,0)</f>
        <v>10</v>
      </c>
      <c r="J10" s="63">
        <v>18</v>
      </c>
      <c r="K10" s="63">
        <f t="shared" si="1"/>
        <v>180</v>
      </c>
      <c r="L10" s="63">
        <f>IFERROR(VLOOKUP(C10,奖惩!B:D,3,0),0)</f>
        <v>0</v>
      </c>
      <c r="M10" s="63">
        <f t="shared" si="2"/>
        <v>819</v>
      </c>
      <c r="N10" s="70">
        <f t="shared" si="3"/>
        <v>22.5</v>
      </c>
      <c r="O10" s="70">
        <f t="shared" si="4"/>
        <v>841.5</v>
      </c>
      <c r="P10" s="73" t="str">
        <f>IFERROR(VLOOKUP(C10,奖惩!B:E,2,0),"")</f>
        <v/>
      </c>
    </row>
    <row r="11" s="56" customFormat="1" customHeight="1" spans="1:16">
      <c r="A11" s="61"/>
      <c r="B11" s="66" t="s">
        <v>17</v>
      </c>
      <c r="C11" s="62" t="s">
        <v>27</v>
      </c>
      <c r="D11" s="62" t="s">
        <v>42</v>
      </c>
      <c r="E11" s="63">
        <f>VLOOKUP(C11,考勤!$A:$AI,35,0)</f>
        <v>11</v>
      </c>
      <c r="F11" s="63">
        <f>VLOOKUP(C11,考勤!$A$5:AP56,42,0)</f>
        <v>88</v>
      </c>
      <c r="G11" s="63">
        <v>18</v>
      </c>
      <c r="H11" s="63">
        <f t="shared" si="0"/>
        <v>1584</v>
      </c>
      <c r="I11" s="70">
        <f>VLOOKUP(C11,考勤!$A$5:AP56,41,0)</f>
        <v>35.5</v>
      </c>
      <c r="J11" s="63">
        <v>18</v>
      </c>
      <c r="K11" s="63">
        <f t="shared" si="1"/>
        <v>639</v>
      </c>
      <c r="L11" s="63">
        <f>IFERROR(VLOOKUP(C11,奖惩!B:D,3,0),0)</f>
        <v>0</v>
      </c>
      <c r="M11" s="63">
        <f t="shared" si="2"/>
        <v>2223</v>
      </c>
      <c r="N11" s="70">
        <f t="shared" si="3"/>
        <v>55</v>
      </c>
      <c r="O11" s="70">
        <f t="shared" si="4"/>
        <v>2278</v>
      </c>
      <c r="P11" s="73" t="str">
        <f>IFERROR(VLOOKUP(C11,奖惩!B:E,2,0),"")</f>
        <v/>
      </c>
    </row>
    <row r="12" s="56" customFormat="1" customHeight="1" spans="1:16">
      <c r="A12" s="61"/>
      <c r="B12" s="67" t="s">
        <v>17</v>
      </c>
      <c r="C12" s="67" t="s">
        <v>28</v>
      </c>
      <c r="D12" s="62" t="s">
        <v>42</v>
      </c>
      <c r="E12" s="63">
        <f>VLOOKUP(C12,考勤!$A:$AI,35,0)</f>
        <v>21.5</v>
      </c>
      <c r="F12" s="63">
        <f>VLOOKUP(C12,考勤!$A$5:AP57,42,0)</f>
        <v>173.5</v>
      </c>
      <c r="G12" s="63">
        <v>18</v>
      </c>
      <c r="H12" s="63">
        <f t="shared" si="0"/>
        <v>3123</v>
      </c>
      <c r="I12" s="70">
        <f>VLOOKUP(C12,考勤!$A$5:AP57,41,0)</f>
        <v>60.5</v>
      </c>
      <c r="J12" s="63">
        <v>18</v>
      </c>
      <c r="K12" s="63">
        <f t="shared" si="1"/>
        <v>1089</v>
      </c>
      <c r="L12" s="63">
        <f>IFERROR(VLOOKUP(C12,奖惩!B:D,3,0),0)</f>
        <v>-96</v>
      </c>
      <c r="M12" s="63">
        <f t="shared" si="2"/>
        <v>4116</v>
      </c>
      <c r="N12" s="70">
        <f t="shared" si="3"/>
        <v>107.5</v>
      </c>
      <c r="O12" s="70">
        <f t="shared" si="4"/>
        <v>4223.5</v>
      </c>
      <c r="P12" s="73" t="str">
        <f>IFERROR(VLOOKUP(C12,奖惩!B:E,2,0),"")</f>
        <v>7月不良品扣款</v>
      </c>
    </row>
    <row r="13" s="56" customFormat="1" customHeight="1" spans="1:16">
      <c r="A13" s="61"/>
      <c r="B13" s="66" t="s">
        <v>17</v>
      </c>
      <c r="C13" s="61" t="s">
        <v>30</v>
      </c>
      <c r="D13" s="62" t="s">
        <v>42</v>
      </c>
      <c r="E13" s="63">
        <f>VLOOKUP(C13,考勤!$A:$AI,35,0)</f>
        <v>11</v>
      </c>
      <c r="F13" s="63">
        <f>VLOOKUP(C13,考勤!$A$5:AP58,42,0)</f>
        <v>88</v>
      </c>
      <c r="G13" s="63">
        <v>18</v>
      </c>
      <c r="H13" s="63">
        <f t="shared" si="0"/>
        <v>1584</v>
      </c>
      <c r="I13" s="70">
        <f>VLOOKUP(C13,考勤!$A$5:AP58,41,0)</f>
        <v>33.5</v>
      </c>
      <c r="J13" s="63">
        <v>18</v>
      </c>
      <c r="K13" s="63">
        <f t="shared" si="1"/>
        <v>603</v>
      </c>
      <c r="L13" s="63">
        <f>IFERROR(VLOOKUP(C13,奖惩!B:D,3,0),0)</f>
        <v>0</v>
      </c>
      <c r="M13" s="63">
        <f t="shared" si="2"/>
        <v>2187</v>
      </c>
      <c r="N13" s="70">
        <f t="shared" si="3"/>
        <v>55</v>
      </c>
      <c r="O13" s="70">
        <f t="shared" si="4"/>
        <v>2242</v>
      </c>
      <c r="P13" s="73" t="str">
        <f>IFERROR(VLOOKUP(C13,奖惩!B:E,2,0),"")</f>
        <v/>
      </c>
    </row>
    <row r="14" s="56" customFormat="1" customHeight="1" spans="1:16">
      <c r="A14" s="61"/>
      <c r="B14" s="64" t="s">
        <v>17</v>
      </c>
      <c r="C14" s="65" t="s">
        <v>31</v>
      </c>
      <c r="D14" s="62" t="s">
        <v>42</v>
      </c>
      <c r="E14" s="63">
        <f>VLOOKUP(C14,考勤!$A:$AI,35,0)</f>
        <v>7</v>
      </c>
      <c r="F14" s="63">
        <f>VLOOKUP(C14,考勤!$A$5:AP59,42,0)</f>
        <v>56</v>
      </c>
      <c r="G14" s="63">
        <v>18</v>
      </c>
      <c r="H14" s="63">
        <f t="shared" si="0"/>
        <v>1008</v>
      </c>
      <c r="I14" s="70">
        <f>VLOOKUP(C14,考勤!$A$5:AP59,41,0)</f>
        <v>19</v>
      </c>
      <c r="J14" s="63">
        <v>18</v>
      </c>
      <c r="K14" s="63">
        <f t="shared" si="1"/>
        <v>342</v>
      </c>
      <c r="L14" s="63">
        <f>IFERROR(VLOOKUP(C14,奖惩!B:D,3,0),0)</f>
        <v>0</v>
      </c>
      <c r="M14" s="63">
        <f t="shared" si="2"/>
        <v>1350</v>
      </c>
      <c r="N14" s="70">
        <f t="shared" si="3"/>
        <v>35</v>
      </c>
      <c r="O14" s="70">
        <f t="shared" si="4"/>
        <v>1385</v>
      </c>
      <c r="P14" s="73" t="str">
        <f>IFERROR(VLOOKUP(C14,奖惩!B:E,2,0),"")</f>
        <v/>
      </c>
    </row>
    <row r="15" s="56" customFormat="1" customHeight="1" spans="1:16">
      <c r="A15" s="61"/>
      <c r="B15" s="61" t="s">
        <v>17</v>
      </c>
      <c r="C15" s="61" t="s">
        <v>32</v>
      </c>
      <c r="D15" s="62" t="s">
        <v>42</v>
      </c>
      <c r="E15" s="63">
        <f>VLOOKUP(C15,考勤!$A:$AI,35,0)</f>
        <v>25</v>
      </c>
      <c r="F15" s="63">
        <f>VLOOKUP(C15,考勤!$A$5:AP60,42,0)</f>
        <v>200</v>
      </c>
      <c r="G15" s="63">
        <v>18</v>
      </c>
      <c r="H15" s="63">
        <f t="shared" si="0"/>
        <v>3600</v>
      </c>
      <c r="I15" s="70">
        <f>VLOOKUP(C15,考勤!$A$5:AP60,41,0)</f>
        <v>73</v>
      </c>
      <c r="J15" s="63">
        <v>18</v>
      </c>
      <c r="K15" s="63">
        <f t="shared" si="1"/>
        <v>1314</v>
      </c>
      <c r="L15" s="63">
        <f>IFERROR(VLOOKUP(C15,奖惩!B:D,3,0),0)</f>
        <v>0</v>
      </c>
      <c r="M15" s="63">
        <f t="shared" si="2"/>
        <v>4914</v>
      </c>
      <c r="N15" s="70">
        <f t="shared" si="3"/>
        <v>125</v>
      </c>
      <c r="O15" s="70">
        <f t="shared" si="4"/>
        <v>5039</v>
      </c>
      <c r="P15" s="73" t="str">
        <f>IFERROR(VLOOKUP(C15,奖惩!B:E,2,0),"")</f>
        <v/>
      </c>
    </row>
    <row r="16" s="56" customFormat="1" customHeight="1" spans="1:16">
      <c r="A16" s="61"/>
      <c r="B16" s="64" t="s">
        <v>17</v>
      </c>
      <c r="C16" s="61" t="s">
        <v>33</v>
      </c>
      <c r="D16" s="62" t="s">
        <v>42</v>
      </c>
      <c r="E16" s="63">
        <f>VLOOKUP(C16,考勤!$A:$AI,35,0)</f>
        <v>28</v>
      </c>
      <c r="F16" s="63">
        <f>VLOOKUP(C16,考勤!$A$5:AP61,42,0)</f>
        <v>222.5</v>
      </c>
      <c r="G16" s="63">
        <v>18</v>
      </c>
      <c r="H16" s="63">
        <f t="shared" si="0"/>
        <v>4005</v>
      </c>
      <c r="I16" s="70">
        <f>VLOOKUP(C16,考勤!$A$5:AP61,41,0)</f>
        <v>81</v>
      </c>
      <c r="J16" s="63">
        <v>18</v>
      </c>
      <c r="K16" s="63">
        <f t="shared" si="1"/>
        <v>1458</v>
      </c>
      <c r="L16" s="63">
        <f>IFERROR(VLOOKUP(C16,奖惩!B:D,3,0),0)</f>
        <v>0</v>
      </c>
      <c r="M16" s="63">
        <f t="shared" si="2"/>
        <v>5463</v>
      </c>
      <c r="N16" s="70">
        <f t="shared" si="3"/>
        <v>140</v>
      </c>
      <c r="O16" s="70">
        <f t="shared" si="4"/>
        <v>5603</v>
      </c>
      <c r="P16" s="73" t="str">
        <f>IFERROR(VLOOKUP(C16,奖惩!B:E,2,0),"")</f>
        <v/>
      </c>
    </row>
    <row r="17" s="56" customFormat="1" customHeight="1" spans="1:16">
      <c r="A17" s="61"/>
      <c r="B17" s="61" t="s">
        <v>34</v>
      </c>
      <c r="C17" s="61" t="s">
        <v>43</v>
      </c>
      <c r="D17" s="62" t="s">
        <v>42</v>
      </c>
      <c r="E17" s="63">
        <f>VLOOKUP(C17,考勤!$A:$AI,35,0)</f>
        <v>22</v>
      </c>
      <c r="F17" s="63">
        <f>VLOOKUP(C17,考勤!$A$5:AP62,42,0)</f>
        <v>214</v>
      </c>
      <c r="G17" s="63">
        <v>19.5</v>
      </c>
      <c r="H17" s="63">
        <f t="shared" si="0"/>
        <v>4173</v>
      </c>
      <c r="I17" s="70">
        <f>VLOOKUP(C17,考勤!$A$5:AP62,41,0)</f>
        <v>82.5</v>
      </c>
      <c r="J17" s="63">
        <v>20.5</v>
      </c>
      <c r="K17" s="63">
        <f t="shared" si="1"/>
        <v>1691.25</v>
      </c>
      <c r="L17" s="63">
        <f>IFERROR(VLOOKUP(C17,奖惩!B:D,3,0),0)</f>
        <v>0</v>
      </c>
      <c r="M17" s="63">
        <f t="shared" si="2"/>
        <v>5864.25</v>
      </c>
      <c r="N17" s="70">
        <f t="shared" si="3"/>
        <v>110</v>
      </c>
      <c r="O17" s="70">
        <f t="shared" si="4"/>
        <v>5974.25</v>
      </c>
      <c r="P17" s="73" t="str">
        <f>IFERROR(VLOOKUP(C17,奖惩!B:E,2,0),"")</f>
        <v/>
      </c>
    </row>
    <row r="18" customHeight="1" spans="1:16">
      <c r="A18" s="61" t="s">
        <v>36</v>
      </c>
      <c r="B18" s="68"/>
      <c r="C18" s="68"/>
      <c r="D18" s="69"/>
      <c r="E18" s="70">
        <f>SUM(E3:E17)</f>
        <v>293</v>
      </c>
      <c r="F18" s="70">
        <f>SUM(F3:F17)</f>
        <v>2405</v>
      </c>
      <c r="G18" s="70">
        <f>SUM(G3:G17)</f>
        <v>271.5</v>
      </c>
      <c r="H18" s="70">
        <f t="shared" ref="H18:O18" si="5">SUM(H3:H17)</f>
        <v>43611</v>
      </c>
      <c r="I18" s="70">
        <f t="shared" si="5"/>
        <v>889.5</v>
      </c>
      <c r="J18" s="70">
        <f t="shared" si="5"/>
        <v>272.5</v>
      </c>
      <c r="K18" s="70">
        <f t="shared" si="5"/>
        <v>16217.25</v>
      </c>
      <c r="L18" s="70">
        <f t="shared" si="5"/>
        <v>-96</v>
      </c>
      <c r="M18" s="70">
        <f t="shared" si="5"/>
        <v>59732.25</v>
      </c>
      <c r="N18" s="70">
        <f t="shared" si="5"/>
        <v>1465</v>
      </c>
      <c r="O18" s="70">
        <f t="shared" si="5"/>
        <v>61197.25</v>
      </c>
      <c r="P18" s="74"/>
    </row>
    <row r="19" customHeight="1" spans="1:16">
      <c r="A19" s="61" t="s">
        <v>37</v>
      </c>
      <c r="B19" s="61"/>
      <c r="C19" s="61">
        <f>ROUND(O18*1.06,2)</f>
        <v>64869.09</v>
      </c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</row>
    <row r="20" customHeight="1" spans="1:16">
      <c r="A20" s="71" t="s">
        <v>38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5"/>
    </row>
  </sheetData>
  <autoFilter ref="A2:P20">
    <extLst/>
  </autoFilter>
  <sortState ref="B3:O21">
    <sortCondition ref="B3:B21"/>
  </sortState>
  <mergeCells count="4">
    <mergeCell ref="A1:P1"/>
    <mergeCell ref="A19:B19"/>
    <mergeCell ref="C19:P19"/>
    <mergeCell ref="A20:P20"/>
  </mergeCells>
  <conditionalFormatting sqref="C$1:C$1048576"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9"/>
  <sheetViews>
    <sheetView workbookViewId="0">
      <pane xSplit="2" ySplit="4" topLeftCell="C29" activePane="bottomRight" state="frozen"/>
      <selection/>
      <selection pane="topRight"/>
      <selection pane="bottomLeft"/>
      <selection pane="bottomRight" activeCell="AM3" sqref="AM$1:AM$1048576"/>
    </sheetView>
  </sheetViews>
  <sheetFormatPr defaultColWidth="9" defaultRowHeight="13.5"/>
  <cols>
    <col min="1" max="2" width="6.63333333333333" style="8" customWidth="1"/>
    <col min="3" max="33" width="4.275" style="8" customWidth="1"/>
    <col min="34" max="34" width="5" style="8" customWidth="1"/>
    <col min="35" max="35" width="7.75" style="8" customWidth="1"/>
    <col min="36" max="36" width="11" style="8" customWidth="1"/>
    <col min="37" max="37" width="7.63333333333333" style="8" customWidth="1"/>
    <col min="38" max="38" width="5.5" style="8" customWidth="1"/>
    <col min="39" max="39" width="10.3833333333333" style="8" customWidth="1"/>
    <col min="40" max="40" width="7.88333333333333" style="8" customWidth="1"/>
    <col min="41" max="41" width="8" style="10" customWidth="1"/>
    <col min="42" max="55" width="9" style="8" customWidth="1"/>
    <col min="56" max="16381" width="9" style="8"/>
    <col min="16382" max="16384" width="9" style="9"/>
  </cols>
  <sheetData>
    <row r="1" s="8" customFormat="1" ht="30" customHeight="1" spans="1:16381">
      <c r="A1" s="11" t="s">
        <v>44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41"/>
      <c r="AK1" s="41"/>
      <c r="AL1" s="42">
        <v>2023</v>
      </c>
      <c r="AM1" s="42"/>
      <c r="AN1" s="43">
        <v>7</v>
      </c>
      <c r="XEZ1" s="9"/>
      <c r="XFA1" s="9"/>
    </row>
    <row r="2" s="8" customFormat="1" ht="21" customHeight="1" spans="1:16381">
      <c r="A2" s="11" t="str">
        <f>AL1&amp;"年"&amp;AN1&amp;"月"&amp;"("&amp;TEXT(DATE(AL1,AN1,1),"mm月dd日")&amp;"-"&amp;TEXT(EOMONTH(DATE(AL1,AN1,1),0),"mm月dd日")&amp;")"&amp;AJ1&amp;AJ2&amp;"考勤表"</f>
        <v>2023年7月(07月01日-07月31日)金属件厂焊接车间考勤表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44" t="s">
        <v>45</v>
      </c>
      <c r="AK2" s="44"/>
      <c r="AL2" s="44"/>
      <c r="AM2" s="12" t="s">
        <v>46</v>
      </c>
      <c r="AN2" s="45"/>
      <c r="XEZ2" s="9"/>
      <c r="XFA2" s="9"/>
    </row>
    <row r="3" s="8" customFormat="1" ht="15" customHeight="1" spans="1:16381">
      <c r="A3" s="13" t="s">
        <v>47</v>
      </c>
      <c r="B3" s="14" t="s">
        <v>48</v>
      </c>
      <c r="C3" s="14" t="s">
        <v>49</v>
      </c>
      <c r="D3" s="15">
        <f t="shared" ref="D3:AE3" si="0">DATE($AL$1,$AN$1,1)+COLUMN(A:A)-1</f>
        <v>45108</v>
      </c>
      <c r="E3" s="15">
        <f t="shared" si="0"/>
        <v>45109</v>
      </c>
      <c r="F3" s="15">
        <f t="shared" si="0"/>
        <v>45110</v>
      </c>
      <c r="G3" s="15">
        <f t="shared" si="0"/>
        <v>45111</v>
      </c>
      <c r="H3" s="15">
        <f t="shared" si="0"/>
        <v>45112</v>
      </c>
      <c r="I3" s="15">
        <f t="shared" si="0"/>
        <v>45113</v>
      </c>
      <c r="J3" s="15">
        <f t="shared" si="0"/>
        <v>45114</v>
      </c>
      <c r="K3" s="15">
        <f t="shared" si="0"/>
        <v>45115</v>
      </c>
      <c r="L3" s="15">
        <f t="shared" si="0"/>
        <v>45116</v>
      </c>
      <c r="M3" s="15">
        <f t="shared" si="0"/>
        <v>45117</v>
      </c>
      <c r="N3" s="15">
        <f t="shared" si="0"/>
        <v>45118</v>
      </c>
      <c r="O3" s="15">
        <f t="shared" si="0"/>
        <v>45119</v>
      </c>
      <c r="P3" s="15">
        <f t="shared" si="0"/>
        <v>45120</v>
      </c>
      <c r="Q3" s="15">
        <f t="shared" si="0"/>
        <v>45121</v>
      </c>
      <c r="R3" s="15">
        <f t="shared" si="0"/>
        <v>45122</v>
      </c>
      <c r="S3" s="15">
        <f t="shared" si="0"/>
        <v>45123</v>
      </c>
      <c r="T3" s="15">
        <f t="shared" si="0"/>
        <v>45124</v>
      </c>
      <c r="U3" s="15">
        <f t="shared" si="0"/>
        <v>45125</v>
      </c>
      <c r="V3" s="15">
        <f t="shared" si="0"/>
        <v>45126</v>
      </c>
      <c r="W3" s="15">
        <f t="shared" si="0"/>
        <v>45127</v>
      </c>
      <c r="X3" s="15">
        <f t="shared" si="0"/>
        <v>45128</v>
      </c>
      <c r="Y3" s="15">
        <f t="shared" si="0"/>
        <v>45129</v>
      </c>
      <c r="Z3" s="15">
        <f t="shared" si="0"/>
        <v>45130</v>
      </c>
      <c r="AA3" s="15">
        <f t="shared" si="0"/>
        <v>45131</v>
      </c>
      <c r="AB3" s="15">
        <f t="shared" si="0"/>
        <v>45132</v>
      </c>
      <c r="AC3" s="15">
        <f t="shared" si="0"/>
        <v>45133</v>
      </c>
      <c r="AD3" s="15">
        <f t="shared" si="0"/>
        <v>45134</v>
      </c>
      <c r="AE3" s="15">
        <f t="shared" si="0"/>
        <v>45135</v>
      </c>
      <c r="AF3" s="15">
        <f>IF(DAY(DATE($AL$1,$AN$1,1)+COLUMN(AC:AC)-1)&lt;5,"",DATE($AL$1,$AN$1,1)+COLUMN(AC:AC)-1)</f>
        <v>45136</v>
      </c>
      <c r="AG3" s="15">
        <f>IF(DAY(DATE($AL$1,$AN$1,1)+COLUMN(AD:AD)-1)&lt;5,"",DATE($AL$1,$AN$1,1)+COLUMN(AD:AD)-1)</f>
        <v>45137</v>
      </c>
      <c r="AH3" s="15">
        <f>IF(DAY(DATE($AL$1,$AN$1,1)+COLUMN(AE:AE)-1)&lt;5,"",DATE($AL$1,$AN$1,1)+COLUMN(AE:AE)-1)</f>
        <v>45138</v>
      </c>
      <c r="AI3" s="46" t="s">
        <v>50</v>
      </c>
      <c r="AJ3" s="47" t="s">
        <v>51</v>
      </c>
      <c r="AK3" s="47" t="s">
        <v>52</v>
      </c>
      <c r="AL3" s="47"/>
      <c r="AM3" s="47" t="s">
        <v>53</v>
      </c>
      <c r="AN3" s="14" t="s">
        <v>54</v>
      </c>
      <c r="AO3" s="50" t="s">
        <v>55</v>
      </c>
      <c r="AP3" s="50" t="s">
        <v>56</v>
      </c>
      <c r="XEY3" s="9"/>
      <c r="XEZ3" s="9"/>
      <c r="XFA3" s="9"/>
    </row>
    <row r="4" s="8" customFormat="1" ht="15" customHeight="1" spans="1:16381">
      <c r="A4" s="13" t="s">
        <v>3</v>
      </c>
      <c r="B4" s="14"/>
      <c r="C4" s="14"/>
      <c r="D4" s="16" t="str">
        <f t="shared" ref="D4:AH4" si="1">TEXT(D3,"aaa")</f>
        <v>六</v>
      </c>
      <c r="E4" s="16" t="str">
        <f t="shared" si="1"/>
        <v>日</v>
      </c>
      <c r="F4" s="16" t="str">
        <f t="shared" si="1"/>
        <v>一</v>
      </c>
      <c r="G4" s="16" t="str">
        <f t="shared" si="1"/>
        <v>二</v>
      </c>
      <c r="H4" s="16" t="str">
        <f t="shared" si="1"/>
        <v>三</v>
      </c>
      <c r="I4" s="16" t="str">
        <f t="shared" si="1"/>
        <v>四</v>
      </c>
      <c r="J4" s="16" t="str">
        <f t="shared" si="1"/>
        <v>五</v>
      </c>
      <c r="K4" s="16" t="str">
        <f t="shared" si="1"/>
        <v>六</v>
      </c>
      <c r="L4" s="16" t="str">
        <f t="shared" si="1"/>
        <v>日</v>
      </c>
      <c r="M4" s="16" t="str">
        <f t="shared" si="1"/>
        <v>一</v>
      </c>
      <c r="N4" s="16" t="str">
        <f t="shared" si="1"/>
        <v>二</v>
      </c>
      <c r="O4" s="16" t="str">
        <f t="shared" si="1"/>
        <v>三</v>
      </c>
      <c r="P4" s="16" t="str">
        <f t="shared" si="1"/>
        <v>四</v>
      </c>
      <c r="Q4" s="16" t="str">
        <f t="shared" si="1"/>
        <v>五</v>
      </c>
      <c r="R4" s="16" t="str">
        <f t="shared" si="1"/>
        <v>六</v>
      </c>
      <c r="S4" s="16" t="str">
        <f t="shared" si="1"/>
        <v>日</v>
      </c>
      <c r="T4" s="16" t="str">
        <f t="shared" si="1"/>
        <v>一</v>
      </c>
      <c r="U4" s="16" t="str">
        <f t="shared" si="1"/>
        <v>二</v>
      </c>
      <c r="V4" s="16" t="str">
        <f t="shared" si="1"/>
        <v>三</v>
      </c>
      <c r="W4" s="16" t="str">
        <f t="shared" si="1"/>
        <v>四</v>
      </c>
      <c r="X4" s="16" t="str">
        <f t="shared" si="1"/>
        <v>五</v>
      </c>
      <c r="Y4" s="16" t="str">
        <f t="shared" si="1"/>
        <v>六</v>
      </c>
      <c r="Z4" s="16" t="str">
        <f t="shared" si="1"/>
        <v>日</v>
      </c>
      <c r="AA4" s="16" t="str">
        <f t="shared" si="1"/>
        <v>一</v>
      </c>
      <c r="AB4" s="16" t="str">
        <f t="shared" si="1"/>
        <v>二</v>
      </c>
      <c r="AC4" s="16" t="str">
        <f t="shared" si="1"/>
        <v>三</v>
      </c>
      <c r="AD4" s="16" t="str">
        <f t="shared" si="1"/>
        <v>四</v>
      </c>
      <c r="AE4" s="16" t="str">
        <f t="shared" si="1"/>
        <v>五</v>
      </c>
      <c r="AF4" s="16" t="str">
        <f t="shared" si="1"/>
        <v>六</v>
      </c>
      <c r="AG4" s="16" t="str">
        <f t="shared" si="1"/>
        <v>日</v>
      </c>
      <c r="AH4" s="16" t="str">
        <f t="shared" si="1"/>
        <v>一</v>
      </c>
      <c r="AI4" s="46"/>
      <c r="AJ4" s="47"/>
      <c r="AK4" s="47" t="s">
        <v>57</v>
      </c>
      <c r="AL4" s="47" t="s">
        <v>58</v>
      </c>
      <c r="AM4" s="47"/>
      <c r="AN4" s="14"/>
      <c r="AO4" s="50"/>
      <c r="AP4" s="50"/>
      <c r="XEY4" s="9"/>
      <c r="XEZ4" s="9"/>
      <c r="XFA4" s="9"/>
    </row>
    <row r="5" s="9" customFormat="1" spans="1:64">
      <c r="A5" s="17" t="s">
        <v>43</v>
      </c>
      <c r="B5" s="17" t="s">
        <v>34</v>
      </c>
      <c r="C5" s="17" t="s">
        <v>59</v>
      </c>
      <c r="D5" s="18">
        <v>4</v>
      </c>
      <c r="E5" s="18">
        <v>4</v>
      </c>
      <c r="F5" s="18">
        <v>4</v>
      </c>
      <c r="G5" s="18" t="s">
        <v>60</v>
      </c>
      <c r="H5" s="17">
        <v>4</v>
      </c>
      <c r="I5" s="17" t="s">
        <v>60</v>
      </c>
      <c r="J5" s="18">
        <v>4</v>
      </c>
      <c r="K5" s="32">
        <v>4</v>
      </c>
      <c r="L5" s="32">
        <v>2</v>
      </c>
      <c r="M5" s="33">
        <v>0.5</v>
      </c>
      <c r="N5" s="33">
        <v>4</v>
      </c>
      <c r="O5" s="18">
        <v>4</v>
      </c>
      <c r="P5" s="34">
        <v>4</v>
      </c>
      <c r="Q5" s="18">
        <v>4</v>
      </c>
      <c r="R5" s="35">
        <v>4</v>
      </c>
      <c r="S5" s="17">
        <v>0.5</v>
      </c>
      <c r="T5" s="17">
        <v>4</v>
      </c>
      <c r="U5" s="17">
        <v>4</v>
      </c>
      <c r="V5" s="17">
        <v>4</v>
      </c>
      <c r="W5" s="18">
        <v>3</v>
      </c>
      <c r="X5" s="18">
        <v>2</v>
      </c>
      <c r="Y5" s="17">
        <v>2</v>
      </c>
      <c r="Z5" s="17">
        <v>0.5</v>
      </c>
      <c r="AA5" s="18">
        <v>2</v>
      </c>
      <c r="AB5" s="18" t="s">
        <v>60</v>
      </c>
      <c r="AC5" s="17">
        <v>4</v>
      </c>
      <c r="AD5" s="36"/>
      <c r="AE5" s="34">
        <v>3.5</v>
      </c>
      <c r="AF5" s="36"/>
      <c r="AG5" s="23"/>
      <c r="AH5" s="23"/>
      <c r="AI5" s="48">
        <v>22</v>
      </c>
      <c r="AJ5" s="48">
        <f>SUMPRODUCT(IFERROR((IFERROR(WEEKDAY($D$3:$AH$3,2),999)&lt;6)*D5:AH6,0))</f>
        <v>128</v>
      </c>
      <c r="AK5" s="48">
        <f>SUMPRODUCT((IFERROR(WEEKDAY($D$3:$AH$3,2),999)&lt;6)*D7:AH7)</f>
        <v>81.5</v>
      </c>
      <c r="AL5" s="48">
        <f>SUMPRODUCT(IFERROR((IFERROR(WEEKDAY($D$3:$AH$3,2),0)&gt;5)*D5:AH7,0))</f>
        <v>87</v>
      </c>
      <c r="AM5" s="48">
        <f>IFERROR(SUM(AJ5:AL7),"")</f>
        <v>296.5</v>
      </c>
      <c r="AN5" s="14" t="s">
        <v>61</v>
      </c>
      <c r="AO5" s="51">
        <f>SUMPRODUCT((IFERROR((D5:AH5+D6:AH6+D7:AH7),0)&gt;8)*1,IFERROR((D5:AH5+D6:AH6+D7:AH7-8),0))</f>
        <v>82.5</v>
      </c>
      <c r="AP5" s="48">
        <f>AM5-AO5</f>
        <v>214</v>
      </c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54"/>
    </row>
    <row r="6" s="9" customFormat="1" spans="1:64">
      <c r="A6" s="17"/>
      <c r="B6" s="17"/>
      <c r="C6" s="17"/>
      <c r="D6" s="18">
        <v>4</v>
      </c>
      <c r="E6" s="18">
        <v>4</v>
      </c>
      <c r="F6" s="18">
        <v>4</v>
      </c>
      <c r="G6" s="18">
        <v>4</v>
      </c>
      <c r="H6" s="17">
        <v>4</v>
      </c>
      <c r="I6" s="18">
        <v>3.5</v>
      </c>
      <c r="J6" s="18">
        <v>4</v>
      </c>
      <c r="K6" s="33">
        <v>4</v>
      </c>
      <c r="L6" s="33">
        <v>4</v>
      </c>
      <c r="M6" s="35">
        <v>4</v>
      </c>
      <c r="N6" s="17">
        <v>4</v>
      </c>
      <c r="O6" s="18">
        <v>4</v>
      </c>
      <c r="P6" s="34">
        <v>4</v>
      </c>
      <c r="Q6" s="18">
        <v>4</v>
      </c>
      <c r="R6" s="35">
        <v>4</v>
      </c>
      <c r="S6" s="17">
        <v>4</v>
      </c>
      <c r="T6" s="17">
        <v>4</v>
      </c>
      <c r="U6" s="17">
        <v>4</v>
      </c>
      <c r="V6" s="17">
        <v>4</v>
      </c>
      <c r="W6" s="18">
        <v>4</v>
      </c>
      <c r="X6" s="18">
        <v>4</v>
      </c>
      <c r="Y6" s="17">
        <v>4</v>
      </c>
      <c r="Z6" s="17">
        <v>4</v>
      </c>
      <c r="AA6" s="18">
        <v>4</v>
      </c>
      <c r="AB6" s="18">
        <v>1.5</v>
      </c>
      <c r="AC6" s="17">
        <v>4</v>
      </c>
      <c r="AD6" s="36" t="s">
        <v>62</v>
      </c>
      <c r="AE6" s="34">
        <v>4</v>
      </c>
      <c r="AF6" s="36" t="s">
        <v>62</v>
      </c>
      <c r="AG6" s="23"/>
      <c r="AH6" s="23"/>
      <c r="AI6" s="48"/>
      <c r="AJ6" s="48"/>
      <c r="AK6" s="48"/>
      <c r="AL6" s="48"/>
      <c r="AM6" s="48"/>
      <c r="AN6" s="14"/>
      <c r="AO6" s="52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54"/>
    </row>
    <row r="7" s="9" customFormat="1" ht="16.5" spans="1:64">
      <c r="A7" s="17"/>
      <c r="B7" s="17"/>
      <c r="C7" s="17"/>
      <c r="D7" s="18">
        <v>3.5</v>
      </c>
      <c r="E7" s="18"/>
      <c r="F7" s="18">
        <v>1</v>
      </c>
      <c r="G7" s="18">
        <v>5.5</v>
      </c>
      <c r="H7" s="17">
        <v>3.5</v>
      </c>
      <c r="I7" s="18">
        <v>4.5</v>
      </c>
      <c r="J7" s="18">
        <v>5</v>
      </c>
      <c r="K7" s="33">
        <v>4</v>
      </c>
      <c r="L7" s="33">
        <v>8</v>
      </c>
      <c r="M7" s="30">
        <v>5</v>
      </c>
      <c r="N7" s="17">
        <v>6</v>
      </c>
      <c r="O7" s="18">
        <v>5.5</v>
      </c>
      <c r="P7" s="34">
        <v>5</v>
      </c>
      <c r="Q7" s="18">
        <v>5.5</v>
      </c>
      <c r="R7" s="33">
        <v>3.5</v>
      </c>
      <c r="S7" s="17">
        <v>1.5</v>
      </c>
      <c r="T7" s="17">
        <v>1.5</v>
      </c>
      <c r="U7" s="17">
        <v>0.5</v>
      </c>
      <c r="V7" s="17">
        <v>6.5</v>
      </c>
      <c r="W7" s="18">
        <v>5.5</v>
      </c>
      <c r="X7" s="18">
        <v>5.5</v>
      </c>
      <c r="Y7" s="17">
        <v>8.5</v>
      </c>
      <c r="Z7" s="17">
        <v>5</v>
      </c>
      <c r="AA7" s="18">
        <v>5</v>
      </c>
      <c r="AB7" s="18">
        <v>5</v>
      </c>
      <c r="AC7" s="17">
        <v>4</v>
      </c>
      <c r="AD7" s="36"/>
      <c r="AE7" s="34">
        <v>1.5</v>
      </c>
      <c r="AF7" s="36"/>
      <c r="AG7" s="23"/>
      <c r="AH7" s="49"/>
      <c r="AI7" s="48"/>
      <c r="AJ7" s="48"/>
      <c r="AK7" s="48"/>
      <c r="AL7" s="48"/>
      <c r="AM7" s="48"/>
      <c r="AN7" s="14"/>
      <c r="AO7" s="53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54"/>
    </row>
    <row r="8" s="9" customFormat="1" ht="16.5" spans="1:64">
      <c r="A8" s="19" t="s">
        <v>30</v>
      </c>
      <c r="B8" s="20" t="s">
        <v>17</v>
      </c>
      <c r="C8" s="20" t="s">
        <v>63</v>
      </c>
      <c r="D8" s="21">
        <v>4</v>
      </c>
      <c r="E8" s="21">
        <v>4</v>
      </c>
      <c r="F8" s="21">
        <v>4</v>
      </c>
      <c r="G8" s="21">
        <v>4</v>
      </c>
      <c r="H8" s="21">
        <v>4</v>
      </c>
      <c r="I8" s="21">
        <v>4</v>
      </c>
      <c r="J8" s="21">
        <v>4</v>
      </c>
      <c r="K8" s="21">
        <v>4</v>
      </c>
      <c r="L8" s="21">
        <v>4</v>
      </c>
      <c r="M8" s="21">
        <v>4</v>
      </c>
      <c r="N8" s="21">
        <v>4</v>
      </c>
      <c r="O8" s="36"/>
      <c r="P8" s="23"/>
      <c r="Q8" s="25"/>
      <c r="R8" s="31"/>
      <c r="S8" s="31"/>
      <c r="T8" s="31"/>
      <c r="U8" s="31"/>
      <c r="V8" s="31"/>
      <c r="W8" s="31"/>
      <c r="X8" s="31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48">
        <f>IF(A5="","",COUNTIF(D8:AH9,"&gt;2")/2)</f>
        <v>11</v>
      </c>
      <c r="AJ8" s="48">
        <f>SUMPRODUCT(IFERROR((IFERROR(WEEKDAY($D$3:$AH$3,2),999)&lt;6)*D8:AH9,0))</f>
        <v>56</v>
      </c>
      <c r="AK8" s="48">
        <f>SUMPRODUCT((IFERROR(WEEKDAY($D$3:$AH$3,2),999)&lt;6)*D10:AH10)</f>
        <v>21</v>
      </c>
      <c r="AL8" s="48">
        <f>SUMPRODUCT(IFERROR((IFERROR(WEEKDAY($D$3:$AH$3,2),0)&gt;5)*D8:AH10,0))</f>
        <v>44.5</v>
      </c>
      <c r="AM8" s="48">
        <f>IFERROR(SUM(AJ8:AL10),"")</f>
        <v>121.5</v>
      </c>
      <c r="AN8" s="14" t="s">
        <v>61</v>
      </c>
      <c r="AO8" s="51">
        <f>SUMPRODUCT((IFERROR((D8:AH8+D9:AH9+D10:AH10),0)&gt;8)*1,IFERROR((D8:AH8+D9:AH9+D10:AH10-8),0))</f>
        <v>33.5</v>
      </c>
      <c r="AP8" s="48">
        <f>AM8-AO8</f>
        <v>88</v>
      </c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54"/>
    </row>
    <row r="9" s="9" customFormat="1" spans="1:64">
      <c r="A9" s="19"/>
      <c r="B9" s="20"/>
      <c r="C9" s="20" t="s">
        <v>64</v>
      </c>
      <c r="D9" s="21">
        <v>4</v>
      </c>
      <c r="E9" s="21">
        <v>4</v>
      </c>
      <c r="F9" s="21">
        <v>4</v>
      </c>
      <c r="G9" s="21">
        <v>4</v>
      </c>
      <c r="H9" s="21">
        <v>4</v>
      </c>
      <c r="I9" s="21">
        <v>4</v>
      </c>
      <c r="J9" s="21">
        <v>4</v>
      </c>
      <c r="K9" s="21">
        <v>4</v>
      </c>
      <c r="L9" s="21">
        <v>4</v>
      </c>
      <c r="M9" s="21">
        <v>4</v>
      </c>
      <c r="N9" s="21">
        <v>4</v>
      </c>
      <c r="O9" s="36"/>
      <c r="P9" s="23"/>
      <c r="Q9" s="23"/>
      <c r="R9" s="31"/>
      <c r="S9" s="31"/>
      <c r="T9" s="31"/>
      <c r="U9" s="31"/>
      <c r="V9" s="31"/>
      <c r="W9" s="31"/>
      <c r="X9" s="31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48"/>
      <c r="AJ9" s="48"/>
      <c r="AK9" s="48"/>
      <c r="AL9" s="48"/>
      <c r="AM9" s="48"/>
      <c r="AN9" s="14"/>
      <c r="AO9" s="52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54"/>
    </row>
    <row r="10" s="9" customFormat="1" ht="16.5" spans="1:64">
      <c r="A10" s="19"/>
      <c r="B10" s="20"/>
      <c r="C10" s="20" t="s">
        <v>65</v>
      </c>
      <c r="D10" s="21">
        <v>3</v>
      </c>
      <c r="E10" s="21">
        <v>3</v>
      </c>
      <c r="F10" s="21">
        <v>3</v>
      </c>
      <c r="G10" s="21">
        <v>3</v>
      </c>
      <c r="H10" s="21">
        <v>3</v>
      </c>
      <c r="I10" s="21">
        <v>3</v>
      </c>
      <c r="J10" s="21">
        <v>3</v>
      </c>
      <c r="K10" s="21">
        <v>3.5</v>
      </c>
      <c r="L10" s="21">
        <v>3</v>
      </c>
      <c r="M10" s="21">
        <v>3</v>
      </c>
      <c r="N10" s="21">
        <v>3</v>
      </c>
      <c r="O10" s="37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3"/>
      <c r="AI10" s="48"/>
      <c r="AJ10" s="48"/>
      <c r="AK10" s="48"/>
      <c r="AL10" s="48"/>
      <c r="AM10" s="48"/>
      <c r="AN10" s="14"/>
      <c r="AO10" s="53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54"/>
    </row>
    <row r="11" s="9" customFormat="1" spans="1:64">
      <c r="A11" s="20" t="s">
        <v>21</v>
      </c>
      <c r="B11" s="20" t="s">
        <v>17</v>
      </c>
      <c r="C11" s="20" t="s">
        <v>63</v>
      </c>
      <c r="D11" s="21">
        <v>4</v>
      </c>
      <c r="E11" s="21">
        <v>4</v>
      </c>
      <c r="F11" s="21">
        <v>4</v>
      </c>
      <c r="G11" s="21">
        <v>4</v>
      </c>
      <c r="H11" s="21">
        <v>4</v>
      </c>
      <c r="I11" s="21">
        <v>4</v>
      </c>
      <c r="J11" s="23"/>
      <c r="K11" s="23"/>
      <c r="L11" s="23"/>
      <c r="M11" s="23">
        <v>4</v>
      </c>
      <c r="N11" s="21">
        <v>4</v>
      </c>
      <c r="O11" s="21">
        <v>4</v>
      </c>
      <c r="P11" s="21">
        <v>4</v>
      </c>
      <c r="Q11" s="21">
        <v>4</v>
      </c>
      <c r="R11" s="21">
        <v>4</v>
      </c>
      <c r="S11" s="23"/>
      <c r="T11" s="23">
        <v>4</v>
      </c>
      <c r="U11" s="23">
        <v>4</v>
      </c>
      <c r="V11" s="23">
        <v>4</v>
      </c>
      <c r="W11" s="23">
        <v>4</v>
      </c>
      <c r="X11" s="23">
        <v>4</v>
      </c>
      <c r="Y11" s="23">
        <v>4</v>
      </c>
      <c r="Z11" s="23">
        <v>4</v>
      </c>
      <c r="AA11" s="21">
        <v>4</v>
      </c>
      <c r="AB11" s="21">
        <v>4</v>
      </c>
      <c r="AC11" s="21">
        <v>4</v>
      </c>
      <c r="AD11" s="21">
        <v>4</v>
      </c>
      <c r="AE11" s="21">
        <v>4</v>
      </c>
      <c r="AF11" s="21">
        <v>4</v>
      </c>
      <c r="AG11" s="23"/>
      <c r="AH11" s="23"/>
      <c r="AI11" s="48">
        <f>IF(A8="","",COUNTIF(D11:AH12,"&gt;2")/2)</f>
        <v>24.5</v>
      </c>
      <c r="AJ11" s="48">
        <f>SUMPRODUCT(IFERROR((IFERROR(WEEKDAY($D$3:$AH$3,2),999)&lt;6)*D11:AH12,0))</f>
        <v>152</v>
      </c>
      <c r="AK11" s="48">
        <f>SUMPRODUCT((IFERROR(WEEKDAY($D$3:$AH$3,2),999)&lt;6)*D13:AH13)</f>
        <v>56</v>
      </c>
      <c r="AL11" s="48">
        <f>SUMPRODUCT(IFERROR((IFERROR(WEEKDAY($D$3:$AH$3,2),0)&gt;5)*D11:AH13,0))</f>
        <v>61</v>
      </c>
      <c r="AM11" s="48">
        <f>IFERROR(SUM(AJ11:AL13),"")</f>
        <v>269</v>
      </c>
      <c r="AN11" s="14" t="s">
        <v>61</v>
      </c>
      <c r="AO11" s="51">
        <f>SUMPRODUCT((IFERROR((D11:AH11+D12:AH12+D13:AH13),0)&gt;8)*1,IFERROR((D11:AH11+D12:AH12+D13:AH13-8),0))</f>
        <v>71</v>
      </c>
      <c r="AP11" s="48">
        <f>AM11-AO11</f>
        <v>198</v>
      </c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54"/>
    </row>
    <row r="12" s="9" customFormat="1" spans="1:64">
      <c r="A12" s="20"/>
      <c r="B12" s="20"/>
      <c r="C12" s="20" t="s">
        <v>64</v>
      </c>
      <c r="D12" s="21">
        <v>4</v>
      </c>
      <c r="E12" s="21">
        <v>4</v>
      </c>
      <c r="F12" s="21">
        <v>4</v>
      </c>
      <c r="G12" s="21">
        <v>4</v>
      </c>
      <c r="H12" s="21">
        <v>4</v>
      </c>
      <c r="I12" s="21">
        <v>4</v>
      </c>
      <c r="J12" s="23"/>
      <c r="K12" s="23"/>
      <c r="L12" s="23"/>
      <c r="M12" s="23">
        <v>4</v>
      </c>
      <c r="N12" s="21">
        <v>4</v>
      </c>
      <c r="O12" s="21">
        <v>4</v>
      </c>
      <c r="P12" s="21">
        <v>4</v>
      </c>
      <c r="Q12" s="21">
        <v>4</v>
      </c>
      <c r="R12" s="21">
        <v>4</v>
      </c>
      <c r="S12" s="23"/>
      <c r="T12" s="23">
        <v>4</v>
      </c>
      <c r="U12" s="23">
        <v>4</v>
      </c>
      <c r="V12" s="23">
        <v>4</v>
      </c>
      <c r="W12" s="23">
        <v>4</v>
      </c>
      <c r="X12" s="23">
        <v>4</v>
      </c>
      <c r="Y12" s="23">
        <v>4</v>
      </c>
      <c r="Z12" s="23">
        <v>4</v>
      </c>
      <c r="AA12" s="21">
        <v>4</v>
      </c>
      <c r="AB12" s="21">
        <v>4</v>
      </c>
      <c r="AC12" s="21">
        <v>4</v>
      </c>
      <c r="AD12" s="21">
        <v>4</v>
      </c>
      <c r="AE12" s="21">
        <v>4</v>
      </c>
      <c r="AF12" s="21">
        <v>2</v>
      </c>
      <c r="AG12" s="23"/>
      <c r="AH12" s="23"/>
      <c r="AI12" s="48"/>
      <c r="AJ12" s="48"/>
      <c r="AK12" s="48"/>
      <c r="AL12" s="48"/>
      <c r="AM12" s="48"/>
      <c r="AN12" s="14"/>
      <c r="AO12" s="52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54"/>
    </row>
    <row r="13" s="9" customFormat="1" ht="16.5" spans="1:64">
      <c r="A13" s="20"/>
      <c r="B13" s="20"/>
      <c r="C13" s="20" t="s">
        <v>65</v>
      </c>
      <c r="D13" s="21">
        <v>3</v>
      </c>
      <c r="E13" s="21">
        <v>3</v>
      </c>
      <c r="F13" s="21">
        <v>3</v>
      </c>
      <c r="G13" s="21">
        <v>3</v>
      </c>
      <c r="H13" s="21">
        <v>3</v>
      </c>
      <c r="I13" s="21">
        <v>2</v>
      </c>
      <c r="J13" s="23"/>
      <c r="K13" s="23"/>
      <c r="L13" s="25"/>
      <c r="M13" s="25">
        <v>3</v>
      </c>
      <c r="N13" s="21">
        <v>3</v>
      </c>
      <c r="O13" s="21">
        <v>3</v>
      </c>
      <c r="P13" s="21">
        <v>3</v>
      </c>
      <c r="Q13" s="21">
        <v>3</v>
      </c>
      <c r="R13" s="21">
        <v>3</v>
      </c>
      <c r="S13" s="25"/>
      <c r="T13" s="25">
        <v>3</v>
      </c>
      <c r="U13" s="25">
        <v>3</v>
      </c>
      <c r="V13" s="25">
        <v>3</v>
      </c>
      <c r="W13" s="25">
        <v>3</v>
      </c>
      <c r="X13" s="25">
        <v>3</v>
      </c>
      <c r="Y13" s="25">
        <v>3</v>
      </c>
      <c r="Z13" s="25">
        <v>3</v>
      </c>
      <c r="AA13" s="21">
        <v>3</v>
      </c>
      <c r="AB13" s="21">
        <v>3</v>
      </c>
      <c r="AC13" s="21">
        <v>3</v>
      </c>
      <c r="AD13" s="21">
        <v>3</v>
      </c>
      <c r="AE13" s="21">
        <v>3</v>
      </c>
      <c r="AF13" s="21"/>
      <c r="AG13" s="25"/>
      <c r="AH13" s="23"/>
      <c r="AI13" s="48"/>
      <c r="AJ13" s="48"/>
      <c r="AK13" s="48"/>
      <c r="AL13" s="48"/>
      <c r="AM13" s="48"/>
      <c r="AN13" s="14"/>
      <c r="AO13" s="53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54"/>
    </row>
    <row r="14" s="9" customFormat="1" spans="1:64">
      <c r="A14" s="22" t="s">
        <v>24</v>
      </c>
      <c r="B14" s="20" t="s">
        <v>17</v>
      </c>
      <c r="C14" s="20" t="s">
        <v>63</v>
      </c>
      <c r="D14" s="23">
        <v>4</v>
      </c>
      <c r="E14" s="23">
        <v>4</v>
      </c>
      <c r="F14" s="23">
        <v>4</v>
      </c>
      <c r="G14" s="23"/>
      <c r="H14" s="23">
        <v>4</v>
      </c>
      <c r="I14" s="23">
        <v>4</v>
      </c>
      <c r="J14" s="23">
        <v>4</v>
      </c>
      <c r="K14" s="23">
        <v>4</v>
      </c>
      <c r="L14" s="23">
        <v>4</v>
      </c>
      <c r="M14" s="23">
        <v>4</v>
      </c>
      <c r="N14" s="23">
        <v>4</v>
      </c>
      <c r="O14" s="23">
        <v>4</v>
      </c>
      <c r="P14" s="23">
        <v>3</v>
      </c>
      <c r="Q14" s="23">
        <v>4</v>
      </c>
      <c r="R14" s="23">
        <v>4</v>
      </c>
      <c r="S14" s="38">
        <v>4</v>
      </c>
      <c r="T14" s="38">
        <v>4</v>
      </c>
      <c r="U14" s="38">
        <v>4</v>
      </c>
      <c r="V14" s="38">
        <v>4</v>
      </c>
      <c r="W14" s="38">
        <v>4</v>
      </c>
      <c r="X14" s="38">
        <v>4</v>
      </c>
      <c r="Y14" s="38">
        <v>4</v>
      </c>
      <c r="Z14" s="38">
        <v>4</v>
      </c>
      <c r="AA14" s="23"/>
      <c r="AB14" s="23">
        <v>4</v>
      </c>
      <c r="AC14" s="23">
        <v>4</v>
      </c>
      <c r="AD14" s="23">
        <v>4</v>
      </c>
      <c r="AE14" s="23">
        <v>4</v>
      </c>
      <c r="AF14" s="23">
        <v>4</v>
      </c>
      <c r="AG14" s="23"/>
      <c r="AH14" s="23"/>
      <c r="AI14" s="48">
        <f>IF(A11="","",COUNTIF(D14:AH15,"&gt;2")/2)</f>
        <v>27</v>
      </c>
      <c r="AJ14" s="48">
        <f>SUMPRODUCT(IFERROR((IFERROR(WEEKDAY($D$3:$AH$3,2),999)&lt;6)*D14:AH15,0))</f>
        <v>143</v>
      </c>
      <c r="AK14" s="48">
        <f>SUMPRODUCT((IFERROR(WEEKDAY($D$3:$AH$3,2),999)&lt;6)*D16:AH16)</f>
        <v>55.5</v>
      </c>
      <c r="AL14" s="48">
        <f>SUMPRODUCT(IFERROR((IFERROR(WEEKDAY($D$3:$AH$3,2),0)&gt;5)*D14:AH16,0))</f>
        <v>97.5</v>
      </c>
      <c r="AM14" s="48">
        <f>IFERROR(SUM(AJ14:AL16),"")</f>
        <v>296</v>
      </c>
      <c r="AN14" s="14" t="s">
        <v>61</v>
      </c>
      <c r="AO14" s="51">
        <f>SUMPRODUCT((IFERROR((D14:AH14+D15:AH15+D16:AH16),0)&gt;8)*1,IFERROR((D14:AH14+D15:AH15+D16:AH16-8),0))</f>
        <v>80</v>
      </c>
      <c r="AP14" s="48">
        <f>AM14-AO14</f>
        <v>216</v>
      </c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54"/>
    </row>
    <row r="15" s="9" customFormat="1" spans="1:64">
      <c r="A15" s="22"/>
      <c r="B15" s="20"/>
      <c r="C15" s="20" t="s">
        <v>64</v>
      </c>
      <c r="D15" s="23">
        <v>4</v>
      </c>
      <c r="E15" s="23">
        <v>4</v>
      </c>
      <c r="F15" s="23">
        <v>4</v>
      </c>
      <c r="G15" s="23"/>
      <c r="H15" s="23">
        <v>4</v>
      </c>
      <c r="I15" s="23">
        <v>4</v>
      </c>
      <c r="J15" s="23">
        <v>4</v>
      </c>
      <c r="K15" s="23">
        <v>4</v>
      </c>
      <c r="L15" s="23">
        <v>4</v>
      </c>
      <c r="M15" s="23">
        <v>4</v>
      </c>
      <c r="N15" s="23">
        <v>4</v>
      </c>
      <c r="O15" s="23">
        <v>4</v>
      </c>
      <c r="P15" s="23">
        <v>4</v>
      </c>
      <c r="Q15" s="23">
        <v>4</v>
      </c>
      <c r="R15" s="23">
        <v>4</v>
      </c>
      <c r="S15" s="38">
        <v>4</v>
      </c>
      <c r="T15" s="38">
        <v>4</v>
      </c>
      <c r="U15" s="38">
        <v>4</v>
      </c>
      <c r="V15" s="38">
        <v>4</v>
      </c>
      <c r="W15" s="38">
        <v>4</v>
      </c>
      <c r="X15" s="38">
        <v>4</v>
      </c>
      <c r="Y15" s="38">
        <v>4</v>
      </c>
      <c r="Z15" s="38">
        <v>4</v>
      </c>
      <c r="AA15" s="23"/>
      <c r="AB15" s="23">
        <v>4</v>
      </c>
      <c r="AC15" s="23">
        <v>4</v>
      </c>
      <c r="AD15" s="23">
        <v>4</v>
      </c>
      <c r="AE15" s="23">
        <v>4</v>
      </c>
      <c r="AF15" s="23">
        <v>4</v>
      </c>
      <c r="AG15" s="23"/>
      <c r="AH15" s="23"/>
      <c r="AI15" s="48"/>
      <c r="AJ15" s="48"/>
      <c r="AK15" s="48"/>
      <c r="AL15" s="48"/>
      <c r="AM15" s="48"/>
      <c r="AN15" s="14"/>
      <c r="AO15" s="52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54"/>
    </row>
    <row r="16" s="9" customFormat="1" spans="1:64">
      <c r="A16" s="22"/>
      <c r="B16" s="20"/>
      <c r="C16" s="20" t="s">
        <v>65</v>
      </c>
      <c r="D16" s="23">
        <v>3</v>
      </c>
      <c r="E16" s="23">
        <v>3</v>
      </c>
      <c r="F16" s="23">
        <v>3</v>
      </c>
      <c r="G16" s="23"/>
      <c r="H16" s="23">
        <v>3</v>
      </c>
      <c r="I16" s="23">
        <v>3</v>
      </c>
      <c r="J16" s="23">
        <v>3</v>
      </c>
      <c r="K16" s="23">
        <v>3</v>
      </c>
      <c r="L16" s="23">
        <v>3</v>
      </c>
      <c r="M16" s="23">
        <v>3</v>
      </c>
      <c r="N16" s="23">
        <v>3</v>
      </c>
      <c r="O16" s="23">
        <v>3</v>
      </c>
      <c r="P16" s="23">
        <v>3</v>
      </c>
      <c r="Q16" s="23">
        <v>3</v>
      </c>
      <c r="R16" s="23">
        <v>3</v>
      </c>
      <c r="S16" s="38">
        <v>3</v>
      </c>
      <c r="T16" s="38">
        <v>3</v>
      </c>
      <c r="U16" s="38">
        <v>3</v>
      </c>
      <c r="V16" s="38">
        <v>3</v>
      </c>
      <c r="W16" s="38">
        <v>3.5</v>
      </c>
      <c r="X16" s="38">
        <v>3</v>
      </c>
      <c r="Y16" s="38">
        <v>3</v>
      </c>
      <c r="Z16" s="38">
        <v>1.5</v>
      </c>
      <c r="AA16" s="23"/>
      <c r="AB16" s="23">
        <v>3</v>
      </c>
      <c r="AC16" s="23">
        <v>3</v>
      </c>
      <c r="AD16" s="23">
        <v>3</v>
      </c>
      <c r="AE16" s="23">
        <v>4</v>
      </c>
      <c r="AF16" s="23">
        <v>3</v>
      </c>
      <c r="AG16" s="23"/>
      <c r="AH16" s="23"/>
      <c r="AI16" s="48"/>
      <c r="AJ16" s="48"/>
      <c r="AK16" s="48"/>
      <c r="AL16" s="48"/>
      <c r="AM16" s="48"/>
      <c r="AN16" s="14"/>
      <c r="AO16" s="53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54"/>
    </row>
    <row r="17" s="9" customFormat="1" spans="1:64">
      <c r="A17" s="22" t="s">
        <v>25</v>
      </c>
      <c r="B17" s="20" t="s">
        <v>17</v>
      </c>
      <c r="C17" s="20" t="s">
        <v>63</v>
      </c>
      <c r="D17" s="23">
        <v>4</v>
      </c>
      <c r="E17" s="23">
        <v>4</v>
      </c>
      <c r="F17" s="23">
        <v>4</v>
      </c>
      <c r="G17" s="23">
        <v>4</v>
      </c>
      <c r="H17" s="23">
        <v>4</v>
      </c>
      <c r="I17" s="23">
        <v>4</v>
      </c>
      <c r="J17" s="23">
        <v>4</v>
      </c>
      <c r="K17" s="23">
        <v>4</v>
      </c>
      <c r="L17" s="23">
        <v>4</v>
      </c>
      <c r="M17" s="23">
        <v>4</v>
      </c>
      <c r="N17" s="23">
        <v>4</v>
      </c>
      <c r="O17" s="23">
        <v>4</v>
      </c>
      <c r="P17" s="23">
        <v>4</v>
      </c>
      <c r="Q17" s="31">
        <v>4</v>
      </c>
      <c r="R17" s="31">
        <v>4</v>
      </c>
      <c r="S17" s="31"/>
      <c r="T17" s="23">
        <v>4</v>
      </c>
      <c r="U17" s="23">
        <v>4</v>
      </c>
      <c r="V17" s="23">
        <v>4</v>
      </c>
      <c r="W17" s="23">
        <v>4</v>
      </c>
      <c r="X17" s="23">
        <v>4</v>
      </c>
      <c r="Y17" s="23">
        <v>4</v>
      </c>
      <c r="Z17" s="23">
        <v>4</v>
      </c>
      <c r="AA17" s="23">
        <v>4</v>
      </c>
      <c r="AB17" s="23">
        <v>4</v>
      </c>
      <c r="AC17" s="23">
        <v>4</v>
      </c>
      <c r="AD17" s="23">
        <v>4</v>
      </c>
      <c r="AE17" s="23"/>
      <c r="AF17" s="23">
        <v>4</v>
      </c>
      <c r="AG17" s="23"/>
      <c r="AH17" s="23"/>
      <c r="AI17" s="48">
        <f>IF(A14="","",COUNTIF(D17:AH18,"&gt;2")/2)</f>
        <v>27</v>
      </c>
      <c r="AJ17" s="48">
        <f>SUMPRODUCT(IFERROR((IFERROR(WEEKDAY($D$3:$AH$3,2),999)&lt;6)*D17:AH18,0))</f>
        <v>152</v>
      </c>
      <c r="AK17" s="48">
        <f>SUMPRODUCT((IFERROR(WEEKDAY($D$3:$AH$3,2),999)&lt;6)*D19:AH19)</f>
        <v>50.5</v>
      </c>
      <c r="AL17" s="48">
        <f>SUMPRODUCT(IFERROR((IFERROR(WEEKDAY($D$3:$AH$3,2),0)&gt;5)*D17:AH19,0))</f>
        <v>82.5</v>
      </c>
      <c r="AM17" s="48">
        <f>IFERROR(SUM(AJ17:AL19),"")</f>
        <v>285</v>
      </c>
      <c r="AN17" s="14" t="s">
        <v>61</v>
      </c>
      <c r="AO17" s="51">
        <f>SUMPRODUCT((IFERROR((D17:AH17+D18:AH18+D19:AH19),0)&gt;8)*1,IFERROR((D17:AH17+D18:AH18+D19:AH19-8),0))</f>
        <v>69.5</v>
      </c>
      <c r="AP17" s="48">
        <f>AM17-AO17</f>
        <v>215.5</v>
      </c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54"/>
    </row>
    <row r="18" s="9" customFormat="1" spans="1:64">
      <c r="A18" s="22"/>
      <c r="B18" s="20"/>
      <c r="C18" s="20" t="s">
        <v>64</v>
      </c>
      <c r="D18" s="23">
        <v>4</v>
      </c>
      <c r="E18" s="23">
        <v>3.5</v>
      </c>
      <c r="F18" s="23">
        <v>4</v>
      </c>
      <c r="G18" s="23">
        <v>4</v>
      </c>
      <c r="H18" s="23">
        <v>4</v>
      </c>
      <c r="I18" s="23">
        <v>4</v>
      </c>
      <c r="J18" s="23">
        <v>4</v>
      </c>
      <c r="K18" s="23">
        <v>4</v>
      </c>
      <c r="L18" s="23">
        <v>4</v>
      </c>
      <c r="M18" s="23">
        <v>4</v>
      </c>
      <c r="N18" s="23">
        <v>4</v>
      </c>
      <c r="O18" s="23">
        <v>4</v>
      </c>
      <c r="P18" s="23">
        <v>4</v>
      </c>
      <c r="Q18" s="31">
        <v>4</v>
      </c>
      <c r="R18" s="31">
        <v>4</v>
      </c>
      <c r="S18" s="31"/>
      <c r="T18" s="23">
        <v>4</v>
      </c>
      <c r="U18" s="23">
        <v>4</v>
      </c>
      <c r="V18" s="23">
        <v>4</v>
      </c>
      <c r="W18" s="23">
        <v>4</v>
      </c>
      <c r="X18" s="23">
        <v>4</v>
      </c>
      <c r="Y18" s="23">
        <v>4</v>
      </c>
      <c r="Z18" s="23">
        <v>4</v>
      </c>
      <c r="AA18" s="23">
        <v>4</v>
      </c>
      <c r="AB18" s="23">
        <v>4</v>
      </c>
      <c r="AC18" s="23">
        <v>4</v>
      </c>
      <c r="AD18" s="23">
        <v>4</v>
      </c>
      <c r="AE18" s="23"/>
      <c r="AF18" s="23">
        <v>4</v>
      </c>
      <c r="AG18" s="23"/>
      <c r="AH18" s="23"/>
      <c r="AI18" s="48"/>
      <c r="AJ18" s="48"/>
      <c r="AK18" s="48"/>
      <c r="AL18" s="48"/>
      <c r="AM18" s="48"/>
      <c r="AN18" s="14"/>
      <c r="AO18" s="52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54"/>
    </row>
    <row r="19" s="9" customFormat="1" spans="1:64">
      <c r="A19" s="22"/>
      <c r="B19" s="20"/>
      <c r="C19" s="20" t="s">
        <v>65</v>
      </c>
      <c r="D19" s="23">
        <v>1</v>
      </c>
      <c r="E19" s="23"/>
      <c r="F19" s="23">
        <v>3</v>
      </c>
      <c r="G19" s="23">
        <v>3</v>
      </c>
      <c r="H19" s="23">
        <v>3</v>
      </c>
      <c r="I19" s="23">
        <v>3</v>
      </c>
      <c r="J19" s="23">
        <v>1</v>
      </c>
      <c r="K19" s="23">
        <v>3</v>
      </c>
      <c r="L19" s="23">
        <v>3</v>
      </c>
      <c r="M19" s="23">
        <v>3</v>
      </c>
      <c r="N19" s="23">
        <v>3</v>
      </c>
      <c r="O19" s="23">
        <v>3</v>
      </c>
      <c r="P19" s="23">
        <v>3</v>
      </c>
      <c r="Q19" s="31">
        <v>3</v>
      </c>
      <c r="R19" s="31">
        <v>3</v>
      </c>
      <c r="S19" s="31"/>
      <c r="T19" s="23">
        <v>3</v>
      </c>
      <c r="U19" s="23">
        <v>3</v>
      </c>
      <c r="V19" s="23">
        <v>0.5</v>
      </c>
      <c r="W19" s="23">
        <v>3</v>
      </c>
      <c r="X19" s="23">
        <v>3</v>
      </c>
      <c r="Y19" s="23">
        <v>3</v>
      </c>
      <c r="Z19" s="23">
        <v>3</v>
      </c>
      <c r="AA19" s="23">
        <v>1</v>
      </c>
      <c r="AB19" s="23">
        <v>3</v>
      </c>
      <c r="AC19" s="40">
        <v>3</v>
      </c>
      <c r="AD19" s="40">
        <v>3</v>
      </c>
      <c r="AE19" s="40"/>
      <c r="AF19" s="40">
        <v>3</v>
      </c>
      <c r="AG19" s="40"/>
      <c r="AH19" s="40"/>
      <c r="AI19" s="48"/>
      <c r="AJ19" s="48"/>
      <c r="AK19" s="48"/>
      <c r="AL19" s="48"/>
      <c r="AM19" s="48"/>
      <c r="AN19" s="14"/>
      <c r="AO19" s="53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54"/>
    </row>
    <row r="20" s="9" customFormat="1" spans="1:64">
      <c r="A20" s="24" t="s">
        <v>22</v>
      </c>
      <c r="B20" s="20" t="s">
        <v>17</v>
      </c>
      <c r="C20" s="20" t="s">
        <v>63</v>
      </c>
      <c r="D20" s="23">
        <v>4</v>
      </c>
      <c r="E20" s="23">
        <v>4</v>
      </c>
      <c r="F20" s="23">
        <v>4</v>
      </c>
      <c r="G20" s="23">
        <v>4</v>
      </c>
      <c r="H20" s="23">
        <v>3</v>
      </c>
      <c r="I20" s="23"/>
      <c r="J20" s="38">
        <v>2</v>
      </c>
      <c r="K20" s="38"/>
      <c r="L20" s="38">
        <v>4</v>
      </c>
      <c r="M20" s="38">
        <v>4</v>
      </c>
      <c r="N20" s="38">
        <v>4</v>
      </c>
      <c r="O20" s="38">
        <v>4</v>
      </c>
      <c r="P20" s="38">
        <v>4</v>
      </c>
      <c r="Q20" s="23"/>
      <c r="R20" s="23"/>
      <c r="S20" s="23">
        <v>4</v>
      </c>
      <c r="T20" s="23">
        <v>3.5</v>
      </c>
      <c r="U20" s="23">
        <v>4</v>
      </c>
      <c r="V20" s="23">
        <v>4</v>
      </c>
      <c r="W20" s="23">
        <v>4</v>
      </c>
      <c r="X20" s="23">
        <v>3.5</v>
      </c>
      <c r="Y20" s="23">
        <v>4</v>
      </c>
      <c r="Z20" s="23">
        <v>4</v>
      </c>
      <c r="AA20" s="38">
        <v>4</v>
      </c>
      <c r="AB20" s="38">
        <v>4</v>
      </c>
      <c r="AC20" s="38">
        <v>4</v>
      </c>
      <c r="AD20" s="38">
        <v>4</v>
      </c>
      <c r="AE20" s="38">
        <v>4</v>
      </c>
      <c r="AF20" s="38">
        <v>4</v>
      </c>
      <c r="AG20" s="23"/>
      <c r="AH20" s="23"/>
      <c r="AI20" s="48">
        <f>IF(A17="","",COUNTIF(D20:AH21,"&gt;2")/2)</f>
        <v>26</v>
      </c>
      <c r="AJ20" s="48">
        <f>SUMPRODUCT(IFERROR((IFERROR(WEEKDAY($D$3:$AH$3,2),999)&lt;6)*D20:AH21,0))</f>
        <v>144</v>
      </c>
      <c r="AK20" s="48">
        <f>SUMPRODUCT((IFERROR(WEEKDAY($D$3:$AH$3,2),999)&lt;6)*D22:AH22)</f>
        <v>88.5</v>
      </c>
      <c r="AL20" s="48">
        <f>SUMPRODUCT(IFERROR((IFERROR(WEEKDAY($D$3:$AH$3,2),0)&gt;5)*D20:AH22,0))</f>
        <v>89.5</v>
      </c>
      <c r="AM20" s="48">
        <f>IFERROR(SUM(AJ20:AL22),"")</f>
        <v>322</v>
      </c>
      <c r="AN20" s="14" t="s">
        <v>61</v>
      </c>
      <c r="AO20" s="51">
        <f>SUMPRODUCT((IFERROR((D20:AH20+D21:AH21+D22:AH22),0)&gt;8)*1,IFERROR((D20:AH20+D21:AH21+D22:AH22-8),0))</f>
        <v>99</v>
      </c>
      <c r="AP20" s="48">
        <f>AM20-AO20</f>
        <v>223</v>
      </c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54"/>
    </row>
    <row r="21" s="9" customFormat="1" spans="1:64">
      <c r="A21" s="24"/>
      <c r="B21" s="20"/>
      <c r="C21" s="20" t="s">
        <v>64</v>
      </c>
      <c r="D21" s="23">
        <v>4</v>
      </c>
      <c r="E21" s="23">
        <v>4</v>
      </c>
      <c r="F21" s="23">
        <v>4</v>
      </c>
      <c r="G21" s="23">
        <v>4</v>
      </c>
      <c r="H21" s="23">
        <v>4</v>
      </c>
      <c r="I21" s="23">
        <v>4</v>
      </c>
      <c r="J21" s="38">
        <v>4</v>
      </c>
      <c r="K21" s="38">
        <v>4</v>
      </c>
      <c r="L21" s="38">
        <v>4</v>
      </c>
      <c r="M21" s="38">
        <v>4</v>
      </c>
      <c r="N21" s="38">
        <v>4</v>
      </c>
      <c r="O21" s="38">
        <v>4</v>
      </c>
      <c r="P21" s="38">
        <v>4</v>
      </c>
      <c r="Q21" s="23"/>
      <c r="R21" s="23">
        <v>4</v>
      </c>
      <c r="S21" s="23">
        <v>4</v>
      </c>
      <c r="T21" s="23">
        <v>4</v>
      </c>
      <c r="U21" s="23">
        <v>4</v>
      </c>
      <c r="V21" s="23">
        <v>4</v>
      </c>
      <c r="W21" s="23">
        <v>4</v>
      </c>
      <c r="X21" s="23">
        <v>4</v>
      </c>
      <c r="Y21" s="23">
        <v>4</v>
      </c>
      <c r="Z21" s="23">
        <v>4</v>
      </c>
      <c r="AA21" s="38">
        <v>4</v>
      </c>
      <c r="AB21" s="38">
        <v>4</v>
      </c>
      <c r="AC21" s="38">
        <v>4</v>
      </c>
      <c r="AD21" s="38">
        <v>4</v>
      </c>
      <c r="AE21" s="38">
        <v>4</v>
      </c>
      <c r="AF21" s="38">
        <v>4</v>
      </c>
      <c r="AG21" s="23"/>
      <c r="AH21" s="23"/>
      <c r="AI21" s="48"/>
      <c r="AJ21" s="48"/>
      <c r="AK21" s="48"/>
      <c r="AL21" s="48"/>
      <c r="AM21" s="48"/>
      <c r="AN21" s="14"/>
      <c r="AO21" s="52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54"/>
    </row>
    <row r="22" s="9" customFormat="1" ht="16.5" spans="1:64">
      <c r="A22" s="24"/>
      <c r="B22" s="20"/>
      <c r="C22" s="20" t="s">
        <v>65</v>
      </c>
      <c r="D22" s="23">
        <v>3</v>
      </c>
      <c r="E22" s="23">
        <v>3.5</v>
      </c>
      <c r="F22" s="23">
        <v>3.5</v>
      </c>
      <c r="G22" s="23">
        <v>9</v>
      </c>
      <c r="H22" s="25">
        <v>10</v>
      </c>
      <c r="I22" s="23">
        <v>10.5</v>
      </c>
      <c r="J22" s="38">
        <v>14</v>
      </c>
      <c r="K22" s="38">
        <v>3.5</v>
      </c>
      <c r="L22" s="38">
        <v>3</v>
      </c>
      <c r="M22" s="38">
        <v>3.5</v>
      </c>
      <c r="N22" s="38">
        <v>3.5</v>
      </c>
      <c r="O22" s="38">
        <v>3</v>
      </c>
      <c r="P22" s="38">
        <v>3.5</v>
      </c>
      <c r="Q22" s="23"/>
      <c r="R22" s="25">
        <v>3.5</v>
      </c>
      <c r="S22" s="25">
        <v>3</v>
      </c>
      <c r="T22" s="25">
        <v>3</v>
      </c>
      <c r="U22" s="23">
        <v>2</v>
      </c>
      <c r="V22" s="23">
        <v>1</v>
      </c>
      <c r="W22" s="23">
        <v>3.5</v>
      </c>
      <c r="X22" s="23">
        <v>1</v>
      </c>
      <c r="Y22" s="23">
        <v>3</v>
      </c>
      <c r="Z22" s="23">
        <v>3</v>
      </c>
      <c r="AA22" s="38">
        <v>3.5</v>
      </c>
      <c r="AB22" s="38">
        <v>3.5</v>
      </c>
      <c r="AC22" s="38">
        <v>3.5</v>
      </c>
      <c r="AD22" s="38">
        <v>3.5</v>
      </c>
      <c r="AE22" s="38">
        <v>3.5</v>
      </c>
      <c r="AF22" s="38"/>
      <c r="AG22" s="23"/>
      <c r="AH22" s="23"/>
      <c r="AI22" s="48"/>
      <c r="AJ22" s="48"/>
      <c r="AK22" s="48"/>
      <c r="AL22" s="48"/>
      <c r="AM22" s="48"/>
      <c r="AN22" s="14"/>
      <c r="AO22" s="53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54"/>
    </row>
    <row r="23" s="9" customFormat="1" spans="1:64">
      <c r="A23" s="24" t="s">
        <v>23</v>
      </c>
      <c r="B23" s="20" t="s">
        <v>17</v>
      </c>
      <c r="C23" s="20" t="s">
        <v>63</v>
      </c>
      <c r="D23" s="23">
        <v>4</v>
      </c>
      <c r="E23" s="23">
        <v>4</v>
      </c>
      <c r="F23" s="23">
        <v>4</v>
      </c>
      <c r="G23" s="23"/>
      <c r="H23" s="23">
        <v>4</v>
      </c>
      <c r="I23" s="23">
        <v>4</v>
      </c>
      <c r="J23" s="23">
        <v>3</v>
      </c>
      <c r="K23" s="23">
        <v>4</v>
      </c>
      <c r="L23" s="23">
        <v>4</v>
      </c>
      <c r="M23" s="23">
        <v>2.5</v>
      </c>
      <c r="N23" s="23"/>
      <c r="O23" s="23"/>
      <c r="P23" s="23"/>
      <c r="Q23" s="38">
        <v>4</v>
      </c>
      <c r="R23" s="23"/>
      <c r="S23" s="38">
        <v>4</v>
      </c>
      <c r="T23" s="38">
        <v>4</v>
      </c>
      <c r="U23" s="38"/>
      <c r="V23" s="23"/>
      <c r="W23" s="23"/>
      <c r="X23" s="38">
        <v>4</v>
      </c>
      <c r="Y23" s="38">
        <v>4</v>
      </c>
      <c r="Z23" s="38">
        <v>4</v>
      </c>
      <c r="AA23" s="23">
        <v>4</v>
      </c>
      <c r="AB23" s="23"/>
      <c r="AC23" s="23">
        <v>4</v>
      </c>
      <c r="AD23" s="23">
        <v>4</v>
      </c>
      <c r="AE23" s="23">
        <v>4</v>
      </c>
      <c r="AF23" s="23">
        <v>3.5</v>
      </c>
      <c r="AG23" s="23"/>
      <c r="AH23" s="23"/>
      <c r="AI23" s="48">
        <f>IF(A20="","",COUNTIF(D23:AH24,"&gt;2")/2)</f>
        <v>20.5</v>
      </c>
      <c r="AJ23" s="48">
        <f>SUMPRODUCT(IFERROR((IFERROR(WEEKDAY($D$3:$AH$3,2),999)&lt;6)*D23:AH24,0))</f>
        <v>100.5</v>
      </c>
      <c r="AK23" s="48">
        <f>SUMPRODUCT((IFERROR(WEEKDAY($D$3:$AH$3,2),999)&lt;6)*D25:AH25)</f>
        <v>58.5</v>
      </c>
      <c r="AL23" s="48">
        <f>SUMPRODUCT(IFERROR((IFERROR(WEEKDAY($D$3:$AH$3,2),0)&gt;5)*D23:AH25,0))</f>
        <v>86</v>
      </c>
      <c r="AM23" s="48">
        <f>IFERROR(SUM(AJ23:AL25),"")</f>
        <v>245</v>
      </c>
      <c r="AN23" s="14" t="s">
        <v>61</v>
      </c>
      <c r="AO23" s="51">
        <f>SUMPRODUCT((IFERROR((D23:AH23+D24:AH24+D25:AH25),0)&gt;8)*1,IFERROR((D23:AH23+D24:AH24+D25:AH25-8),0))</f>
        <v>74</v>
      </c>
      <c r="AP23" s="48">
        <f>AM23-AO23</f>
        <v>171</v>
      </c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54"/>
    </row>
    <row r="24" s="9" customFormat="1" spans="1:64">
      <c r="A24" s="24"/>
      <c r="B24" s="20"/>
      <c r="C24" s="20" t="s">
        <v>64</v>
      </c>
      <c r="D24" s="23">
        <v>4</v>
      </c>
      <c r="E24" s="23">
        <v>4</v>
      </c>
      <c r="F24" s="23">
        <v>4</v>
      </c>
      <c r="G24" s="23">
        <v>3</v>
      </c>
      <c r="H24" s="23">
        <v>4</v>
      </c>
      <c r="I24" s="23">
        <v>4</v>
      </c>
      <c r="J24" s="23">
        <v>4</v>
      </c>
      <c r="K24" s="23">
        <v>4</v>
      </c>
      <c r="L24" s="23">
        <v>4</v>
      </c>
      <c r="M24" s="23">
        <v>4</v>
      </c>
      <c r="N24" s="23"/>
      <c r="O24" s="23"/>
      <c r="P24" s="23"/>
      <c r="Q24" s="38">
        <v>4</v>
      </c>
      <c r="R24" s="23"/>
      <c r="S24" s="38">
        <v>4</v>
      </c>
      <c r="T24" s="38">
        <v>4</v>
      </c>
      <c r="U24" s="38">
        <v>4</v>
      </c>
      <c r="V24" s="23"/>
      <c r="W24" s="23"/>
      <c r="X24" s="38">
        <v>4</v>
      </c>
      <c r="Y24" s="38">
        <v>4</v>
      </c>
      <c r="Z24" s="38"/>
      <c r="AA24" s="23">
        <v>4</v>
      </c>
      <c r="AB24" s="23"/>
      <c r="AC24" s="23">
        <v>4</v>
      </c>
      <c r="AD24" s="23">
        <v>4</v>
      </c>
      <c r="AE24" s="23">
        <v>4</v>
      </c>
      <c r="AF24" s="23">
        <v>4</v>
      </c>
      <c r="AG24" s="23"/>
      <c r="AH24" s="23"/>
      <c r="AI24" s="48"/>
      <c r="AJ24" s="48"/>
      <c r="AK24" s="48"/>
      <c r="AL24" s="48"/>
      <c r="AM24" s="48"/>
      <c r="AN24" s="14"/>
      <c r="AO24" s="52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54"/>
    </row>
    <row r="25" s="9" customFormat="1" ht="16.5" spans="1:64">
      <c r="A25" s="24"/>
      <c r="B25" s="20"/>
      <c r="C25" s="20" t="s">
        <v>65</v>
      </c>
      <c r="D25" s="23">
        <v>3</v>
      </c>
      <c r="E25" s="23">
        <v>3.5</v>
      </c>
      <c r="F25" s="23">
        <v>3.5</v>
      </c>
      <c r="G25" s="23">
        <v>4</v>
      </c>
      <c r="H25" s="25">
        <v>6.5</v>
      </c>
      <c r="I25" s="23">
        <v>5</v>
      </c>
      <c r="J25" s="23">
        <v>5</v>
      </c>
      <c r="K25" s="23">
        <v>6.5</v>
      </c>
      <c r="L25" s="23">
        <v>4</v>
      </c>
      <c r="M25" s="23">
        <v>3</v>
      </c>
      <c r="N25" s="23"/>
      <c r="O25" s="23"/>
      <c r="P25" s="23"/>
      <c r="Q25" s="38">
        <v>3</v>
      </c>
      <c r="R25" s="25"/>
      <c r="S25" s="39">
        <v>3.5</v>
      </c>
      <c r="T25" s="39">
        <v>3</v>
      </c>
      <c r="U25" s="39">
        <v>4</v>
      </c>
      <c r="V25" s="23"/>
      <c r="W25" s="23"/>
      <c r="X25" s="38">
        <v>5</v>
      </c>
      <c r="Y25" s="38">
        <v>3</v>
      </c>
      <c r="Z25" s="38"/>
      <c r="AA25" s="23">
        <v>3</v>
      </c>
      <c r="AB25" s="23"/>
      <c r="AC25" s="23">
        <v>3.5</v>
      </c>
      <c r="AD25" s="23">
        <v>3.5</v>
      </c>
      <c r="AE25" s="23">
        <v>6.5</v>
      </c>
      <c r="AF25" s="23">
        <v>3</v>
      </c>
      <c r="AG25" s="23"/>
      <c r="AH25" s="23"/>
      <c r="AI25" s="48"/>
      <c r="AJ25" s="48"/>
      <c r="AK25" s="48"/>
      <c r="AL25" s="48"/>
      <c r="AM25" s="48"/>
      <c r="AN25" s="14"/>
      <c r="AO25" s="53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54"/>
    </row>
    <row r="26" s="9" customFormat="1" spans="1:64">
      <c r="A26" s="26" t="s">
        <v>18</v>
      </c>
      <c r="B26" s="20" t="s">
        <v>17</v>
      </c>
      <c r="C26" s="20" t="s">
        <v>63</v>
      </c>
      <c r="D26" s="23">
        <v>4</v>
      </c>
      <c r="E26" s="23">
        <v>4</v>
      </c>
      <c r="F26" s="23">
        <v>4</v>
      </c>
      <c r="G26" s="23">
        <v>4</v>
      </c>
      <c r="H26" s="23">
        <v>4</v>
      </c>
      <c r="I26" s="23">
        <v>4</v>
      </c>
      <c r="J26" s="23">
        <v>4</v>
      </c>
      <c r="K26" s="23">
        <v>4</v>
      </c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48">
        <f>IF(A23="","",COUNTIF(D26:AH27,"&gt;2")/2)</f>
        <v>8</v>
      </c>
      <c r="AJ26" s="48">
        <f>SUMPRODUCT(IFERROR((IFERROR(WEEKDAY($D$3:$AH$3,2),999)&lt;6)*D26:AH27,0))</f>
        <v>40</v>
      </c>
      <c r="AK26" s="48">
        <f>SUMPRODUCT((IFERROR(WEEKDAY($D$3:$AH$3,2),999)&lt;6)*D28:AH28)</f>
        <v>15</v>
      </c>
      <c r="AL26" s="48">
        <f>SUMPRODUCT(IFERROR((IFERROR(WEEKDAY($D$3:$AH$3,2),0)&gt;5)*D26:AH28,0))</f>
        <v>33</v>
      </c>
      <c r="AM26" s="48">
        <f>IFERROR(SUM(AJ26:AL28),"")</f>
        <v>88</v>
      </c>
      <c r="AN26" s="14" t="s">
        <v>61</v>
      </c>
      <c r="AO26" s="51">
        <f>SUMPRODUCT((IFERROR((D26:AH26+D27:AH27+D28:AH28),0)&gt;8)*1,IFERROR((D26:AH26+D27:AH27+D28:AH28-8),0))</f>
        <v>24</v>
      </c>
      <c r="AP26" s="48">
        <f>AM26-AO26</f>
        <v>64</v>
      </c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54"/>
    </row>
    <row r="27" s="9" customFormat="1" spans="1:64">
      <c r="A27" s="26"/>
      <c r="B27" s="20"/>
      <c r="C27" s="20" t="s">
        <v>64</v>
      </c>
      <c r="D27" s="23">
        <v>4</v>
      </c>
      <c r="E27" s="23">
        <v>4</v>
      </c>
      <c r="F27" s="23">
        <v>4</v>
      </c>
      <c r="G27" s="23">
        <v>4</v>
      </c>
      <c r="H27" s="23">
        <v>4</v>
      </c>
      <c r="I27" s="23">
        <v>4</v>
      </c>
      <c r="J27" s="23">
        <v>4</v>
      </c>
      <c r="K27" s="23">
        <v>4</v>
      </c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48"/>
      <c r="AJ27" s="48"/>
      <c r="AK27" s="48"/>
      <c r="AL27" s="48"/>
      <c r="AM27" s="48"/>
      <c r="AN27" s="14"/>
      <c r="AO27" s="52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54"/>
    </row>
    <row r="28" s="9" customFormat="1" ht="16.5" spans="1:64">
      <c r="A28" s="26"/>
      <c r="B28" s="20"/>
      <c r="C28" s="20" t="s">
        <v>65</v>
      </c>
      <c r="D28" s="23">
        <v>3</v>
      </c>
      <c r="E28" s="23">
        <v>3</v>
      </c>
      <c r="F28" s="23">
        <v>3</v>
      </c>
      <c r="G28" s="23">
        <v>3</v>
      </c>
      <c r="H28" s="25">
        <v>3</v>
      </c>
      <c r="I28" s="23">
        <v>3</v>
      </c>
      <c r="J28" s="23">
        <v>3</v>
      </c>
      <c r="K28" s="23">
        <v>3</v>
      </c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48"/>
      <c r="AJ28" s="48"/>
      <c r="AK28" s="48"/>
      <c r="AL28" s="48"/>
      <c r="AM28" s="48"/>
      <c r="AN28" s="14"/>
      <c r="AO28" s="53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54"/>
    </row>
    <row r="29" s="9" customFormat="1" spans="1:64">
      <c r="A29" s="24" t="s">
        <v>32</v>
      </c>
      <c r="B29" s="20" t="s">
        <v>17</v>
      </c>
      <c r="C29" s="20" t="s">
        <v>63</v>
      </c>
      <c r="D29" s="21">
        <v>4</v>
      </c>
      <c r="E29" s="21">
        <v>4</v>
      </c>
      <c r="F29" s="21">
        <v>4</v>
      </c>
      <c r="G29" s="21">
        <v>4</v>
      </c>
      <c r="H29" s="21">
        <v>4</v>
      </c>
      <c r="I29" s="21">
        <v>4</v>
      </c>
      <c r="J29" s="21">
        <v>4</v>
      </c>
      <c r="K29" s="21">
        <v>4</v>
      </c>
      <c r="L29" s="21">
        <v>4</v>
      </c>
      <c r="M29" s="21">
        <v>4</v>
      </c>
      <c r="N29" s="21">
        <v>4</v>
      </c>
      <c r="O29" s="21">
        <v>4</v>
      </c>
      <c r="P29" s="21">
        <v>4</v>
      </c>
      <c r="Q29" s="21">
        <v>3</v>
      </c>
      <c r="R29" s="23"/>
      <c r="S29" s="21">
        <v>3</v>
      </c>
      <c r="T29" s="21">
        <v>4</v>
      </c>
      <c r="U29" s="21">
        <v>4</v>
      </c>
      <c r="V29" s="21">
        <v>4</v>
      </c>
      <c r="W29" s="21">
        <v>4</v>
      </c>
      <c r="X29" s="21">
        <v>4</v>
      </c>
      <c r="Y29" s="21">
        <v>4</v>
      </c>
      <c r="Z29" s="21">
        <v>4</v>
      </c>
      <c r="AA29" s="23"/>
      <c r="AB29" s="23"/>
      <c r="AC29" s="23">
        <v>4</v>
      </c>
      <c r="AD29" s="23">
        <v>4</v>
      </c>
      <c r="AE29" s="23">
        <v>4</v>
      </c>
      <c r="AF29" s="23"/>
      <c r="AG29" s="23"/>
      <c r="AH29" s="23"/>
      <c r="AI29" s="48">
        <f>IF(A26="","",COUNTIF(D29:AH30,"&gt;2")/2)</f>
        <v>25</v>
      </c>
      <c r="AJ29" s="48">
        <f>SUMPRODUCT(IFERROR((IFERROR(WEEKDAY($D$3:$AH$3,2),999)&lt;6)*D29:AH30,0))</f>
        <v>143</v>
      </c>
      <c r="AK29" s="48">
        <f>SUMPRODUCT((IFERROR(WEEKDAY($D$3:$AH$3,2),999)&lt;6)*D31:AH31)</f>
        <v>54.5</v>
      </c>
      <c r="AL29" s="48">
        <f>SUMPRODUCT(IFERROR((IFERROR(WEEKDAY($D$3:$AH$3,2),0)&gt;5)*D29:AH31,0))</f>
        <v>75.5</v>
      </c>
      <c r="AM29" s="48">
        <f>IFERROR(SUM(AJ29:AL31),"")</f>
        <v>273</v>
      </c>
      <c r="AN29" s="14" t="s">
        <v>61</v>
      </c>
      <c r="AO29" s="51">
        <f>SUMPRODUCT((IFERROR((D29:AH29+D30:AH30+D31:AH31),0)&gt;8)*1,IFERROR((D29:AH29+D30:AH30+D31:AH31-8),0))</f>
        <v>73</v>
      </c>
      <c r="AP29" s="48">
        <f>AM29-AO29</f>
        <v>200</v>
      </c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54"/>
    </row>
    <row r="30" s="9" customFormat="1" spans="1:64">
      <c r="A30" s="24"/>
      <c r="B30" s="20"/>
      <c r="C30" s="20" t="s">
        <v>64</v>
      </c>
      <c r="D30" s="21">
        <v>4</v>
      </c>
      <c r="E30" s="21">
        <v>4</v>
      </c>
      <c r="F30" s="21">
        <v>4</v>
      </c>
      <c r="G30" s="21">
        <v>4</v>
      </c>
      <c r="H30" s="21">
        <v>4</v>
      </c>
      <c r="I30" s="21">
        <v>4</v>
      </c>
      <c r="J30" s="21">
        <v>4</v>
      </c>
      <c r="K30" s="21">
        <v>4</v>
      </c>
      <c r="L30" s="21">
        <v>4</v>
      </c>
      <c r="M30" s="21">
        <v>4</v>
      </c>
      <c r="N30" s="21">
        <v>4</v>
      </c>
      <c r="O30" s="21">
        <v>4</v>
      </c>
      <c r="P30" s="21">
        <v>4</v>
      </c>
      <c r="Q30" s="21">
        <v>4</v>
      </c>
      <c r="R30" s="23"/>
      <c r="S30" s="21">
        <v>4</v>
      </c>
      <c r="T30" s="21">
        <v>4</v>
      </c>
      <c r="U30" s="21">
        <v>4</v>
      </c>
      <c r="V30" s="21">
        <v>4</v>
      </c>
      <c r="W30" s="21">
        <v>4</v>
      </c>
      <c r="X30" s="21">
        <v>4</v>
      </c>
      <c r="Y30" s="21">
        <v>4</v>
      </c>
      <c r="Z30" s="21">
        <v>4</v>
      </c>
      <c r="AA30" s="23"/>
      <c r="AB30" s="23"/>
      <c r="AC30" s="23">
        <v>4</v>
      </c>
      <c r="AD30" s="23">
        <v>4</v>
      </c>
      <c r="AE30" s="23">
        <v>4</v>
      </c>
      <c r="AF30" s="23"/>
      <c r="AG30" s="23"/>
      <c r="AH30" s="23"/>
      <c r="AI30" s="48"/>
      <c r="AJ30" s="48"/>
      <c r="AK30" s="48"/>
      <c r="AL30" s="48"/>
      <c r="AM30" s="48"/>
      <c r="AN30" s="14"/>
      <c r="AO30" s="52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54"/>
    </row>
    <row r="31" s="9" customFormat="1" spans="1:64">
      <c r="A31" s="24"/>
      <c r="B31" s="20"/>
      <c r="C31" s="20" t="s">
        <v>65</v>
      </c>
      <c r="D31" s="21">
        <v>3</v>
      </c>
      <c r="E31" s="21">
        <v>3</v>
      </c>
      <c r="F31" s="21">
        <v>3</v>
      </c>
      <c r="G31" s="21">
        <v>3</v>
      </c>
      <c r="H31" s="21">
        <v>3</v>
      </c>
      <c r="I31" s="21">
        <v>3</v>
      </c>
      <c r="J31" s="21">
        <v>3</v>
      </c>
      <c r="K31" s="21">
        <v>3.5</v>
      </c>
      <c r="L31" s="21">
        <v>3</v>
      </c>
      <c r="M31" s="21">
        <v>3</v>
      </c>
      <c r="N31" s="21">
        <v>3</v>
      </c>
      <c r="O31" s="21">
        <v>3</v>
      </c>
      <c r="P31" s="21">
        <v>3</v>
      </c>
      <c r="Q31" s="21">
        <v>3</v>
      </c>
      <c r="R31" s="23"/>
      <c r="S31" s="21">
        <v>3</v>
      </c>
      <c r="T31" s="21">
        <v>3</v>
      </c>
      <c r="U31" s="21">
        <v>3</v>
      </c>
      <c r="V31" s="21">
        <v>3</v>
      </c>
      <c r="W31" s="21">
        <v>3.5</v>
      </c>
      <c r="X31" s="21">
        <v>3</v>
      </c>
      <c r="Y31" s="21">
        <v>3</v>
      </c>
      <c r="Z31" s="21">
        <v>2</v>
      </c>
      <c r="AA31" s="23"/>
      <c r="AB31" s="23"/>
      <c r="AC31" s="23">
        <v>3</v>
      </c>
      <c r="AD31" s="23">
        <v>3</v>
      </c>
      <c r="AE31" s="23">
        <v>3</v>
      </c>
      <c r="AF31" s="23"/>
      <c r="AG31" s="23"/>
      <c r="AH31" s="23"/>
      <c r="AI31" s="48"/>
      <c r="AJ31" s="48"/>
      <c r="AK31" s="48"/>
      <c r="AL31" s="48"/>
      <c r="AM31" s="48"/>
      <c r="AN31" s="14"/>
      <c r="AO31" s="53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54"/>
    </row>
    <row r="32" s="9" customFormat="1" spans="1:64">
      <c r="A32" s="24" t="s">
        <v>20</v>
      </c>
      <c r="B32" s="27" t="s">
        <v>17</v>
      </c>
      <c r="C32" s="27" t="s">
        <v>63</v>
      </c>
      <c r="D32" s="28">
        <v>4</v>
      </c>
      <c r="E32" s="23">
        <v>4</v>
      </c>
      <c r="F32" s="23">
        <v>4</v>
      </c>
      <c r="G32" s="23">
        <v>4</v>
      </c>
      <c r="H32" s="23">
        <v>4</v>
      </c>
      <c r="I32" s="23">
        <v>4</v>
      </c>
      <c r="J32" s="23">
        <v>4</v>
      </c>
      <c r="K32" s="23">
        <v>4</v>
      </c>
      <c r="L32" s="23">
        <v>4</v>
      </c>
      <c r="M32" s="23">
        <v>4</v>
      </c>
      <c r="N32" s="23">
        <v>4</v>
      </c>
      <c r="O32" s="23">
        <v>4</v>
      </c>
      <c r="P32" s="23">
        <v>4</v>
      </c>
      <c r="Q32" s="23">
        <v>4</v>
      </c>
      <c r="R32" s="23">
        <v>4</v>
      </c>
      <c r="S32" s="23">
        <v>4</v>
      </c>
      <c r="T32" s="23">
        <v>4</v>
      </c>
      <c r="U32" s="23">
        <v>4</v>
      </c>
      <c r="V32" s="23">
        <v>4</v>
      </c>
      <c r="W32" s="23">
        <v>4</v>
      </c>
      <c r="X32" s="23">
        <v>4</v>
      </c>
      <c r="Y32" s="23">
        <v>4</v>
      </c>
      <c r="Z32" s="23">
        <v>4</v>
      </c>
      <c r="AA32" s="23">
        <v>4</v>
      </c>
      <c r="AB32" s="23">
        <v>3</v>
      </c>
      <c r="AC32" s="23">
        <v>4</v>
      </c>
      <c r="AD32" s="23">
        <v>4</v>
      </c>
      <c r="AE32" s="23">
        <v>4</v>
      </c>
      <c r="AF32" s="23">
        <v>4</v>
      </c>
      <c r="AG32" s="23">
        <v>4</v>
      </c>
      <c r="AH32" s="23"/>
      <c r="AI32" s="48">
        <f>IF(A29="","",COUNTIF(D32:AH33,"&gt;2")/2)</f>
        <v>30</v>
      </c>
      <c r="AJ32" s="48">
        <f>SUMPRODUCT(IFERROR((IFERROR(WEEKDAY($D$3:$AH$3,2),999)&lt;6)*D32:AH33,0))</f>
        <v>159</v>
      </c>
      <c r="AK32" s="48">
        <f>SUMPRODUCT((IFERROR(WEEKDAY($D$3:$AH$3,2),999)&lt;6)*D34:AH34)</f>
        <v>53</v>
      </c>
      <c r="AL32" s="48">
        <f>SUMPRODUCT(IFERROR((IFERROR(WEEKDAY($D$3:$AH$3,2),0)&gt;5)*D32:AH34,0))</f>
        <v>105</v>
      </c>
      <c r="AM32" s="48">
        <f>IFERROR(SUM(AJ32:AL34),"")</f>
        <v>317</v>
      </c>
      <c r="AN32" s="14" t="s">
        <v>61</v>
      </c>
      <c r="AO32" s="51">
        <f>SUMPRODUCT((IFERROR((D32:AH32+D33:AH33+D34:AH34),0)&gt;8)*1,IFERROR((D32:AH32+D33:AH33+D34:AH34-8),0))</f>
        <v>77</v>
      </c>
      <c r="AP32" s="48">
        <f>AM32-AO32</f>
        <v>240</v>
      </c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54"/>
    </row>
    <row r="33" s="9" customFormat="1" spans="1:64">
      <c r="A33" s="24"/>
      <c r="B33" s="20"/>
      <c r="C33" s="20" t="s">
        <v>64</v>
      </c>
      <c r="D33" s="23">
        <v>4</v>
      </c>
      <c r="E33" s="23">
        <v>4</v>
      </c>
      <c r="F33" s="23">
        <v>4</v>
      </c>
      <c r="G33" s="23">
        <v>4</v>
      </c>
      <c r="H33" s="23">
        <v>4</v>
      </c>
      <c r="I33" s="23">
        <v>4</v>
      </c>
      <c r="J33" s="23">
        <v>4</v>
      </c>
      <c r="K33" s="23">
        <v>4</v>
      </c>
      <c r="L33" s="23">
        <v>4</v>
      </c>
      <c r="M33" s="23">
        <v>4</v>
      </c>
      <c r="N33" s="23">
        <v>4</v>
      </c>
      <c r="O33" s="23">
        <v>4</v>
      </c>
      <c r="P33" s="23">
        <v>4</v>
      </c>
      <c r="Q33" s="23">
        <v>4</v>
      </c>
      <c r="R33" s="23">
        <v>4</v>
      </c>
      <c r="S33" s="23">
        <v>4</v>
      </c>
      <c r="T33" s="23">
        <v>4</v>
      </c>
      <c r="U33" s="23">
        <v>4</v>
      </c>
      <c r="V33" s="23">
        <v>4</v>
      </c>
      <c r="W33" s="23">
        <v>4</v>
      </c>
      <c r="X33" s="23">
        <v>4</v>
      </c>
      <c r="Y33" s="23">
        <v>4</v>
      </c>
      <c r="Z33" s="23">
        <v>4</v>
      </c>
      <c r="AA33" s="23">
        <v>4</v>
      </c>
      <c r="AB33" s="23">
        <v>4</v>
      </c>
      <c r="AC33" s="23">
        <v>4</v>
      </c>
      <c r="AD33" s="23">
        <v>4</v>
      </c>
      <c r="AE33" s="23">
        <v>4</v>
      </c>
      <c r="AF33" s="23">
        <v>4</v>
      </c>
      <c r="AG33" s="23">
        <v>4</v>
      </c>
      <c r="AH33" s="23"/>
      <c r="AI33" s="48"/>
      <c r="AJ33" s="48"/>
      <c r="AK33" s="48"/>
      <c r="AL33" s="48"/>
      <c r="AM33" s="48"/>
      <c r="AN33" s="14"/>
      <c r="AO33" s="52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54"/>
    </row>
    <row r="34" s="9" customFormat="1" ht="16.5" spans="1:64">
      <c r="A34" s="24"/>
      <c r="B34" s="20"/>
      <c r="C34" s="20" t="s">
        <v>65</v>
      </c>
      <c r="D34" s="23">
        <v>3</v>
      </c>
      <c r="E34" s="23">
        <v>3</v>
      </c>
      <c r="F34" s="23">
        <v>3</v>
      </c>
      <c r="G34" s="23">
        <v>3</v>
      </c>
      <c r="H34" s="23">
        <v>3</v>
      </c>
      <c r="I34" s="23">
        <v>3</v>
      </c>
      <c r="J34" s="23">
        <v>1</v>
      </c>
      <c r="K34" s="23">
        <v>3</v>
      </c>
      <c r="L34" s="23">
        <v>3</v>
      </c>
      <c r="M34" s="23">
        <v>3</v>
      </c>
      <c r="N34" s="23">
        <v>3</v>
      </c>
      <c r="O34" s="23">
        <v>3</v>
      </c>
      <c r="P34" s="23">
        <v>3</v>
      </c>
      <c r="Q34" s="23">
        <v>3</v>
      </c>
      <c r="R34" s="25">
        <v>1</v>
      </c>
      <c r="S34" s="25">
        <v>3</v>
      </c>
      <c r="T34" s="25">
        <v>3</v>
      </c>
      <c r="U34" s="23">
        <v>3</v>
      </c>
      <c r="V34" s="23">
        <v>0.5</v>
      </c>
      <c r="W34" s="23">
        <v>3</v>
      </c>
      <c r="X34" s="23">
        <v>3</v>
      </c>
      <c r="Y34" s="23">
        <v>3</v>
      </c>
      <c r="Z34" s="23">
        <v>3</v>
      </c>
      <c r="AA34" s="23">
        <v>3</v>
      </c>
      <c r="AB34" s="23">
        <v>3</v>
      </c>
      <c r="AC34" s="23">
        <v>3</v>
      </c>
      <c r="AD34" s="23">
        <v>1.5</v>
      </c>
      <c r="AE34" s="23">
        <v>2</v>
      </c>
      <c r="AF34" s="23">
        <v>3</v>
      </c>
      <c r="AG34" s="23"/>
      <c r="AH34" s="23"/>
      <c r="AI34" s="48"/>
      <c r="AJ34" s="48"/>
      <c r="AK34" s="48"/>
      <c r="AL34" s="48"/>
      <c r="AM34" s="48"/>
      <c r="AN34" s="14"/>
      <c r="AO34" s="53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54"/>
    </row>
    <row r="35" s="9" customFormat="1" spans="1:64">
      <c r="A35" s="24" t="s">
        <v>33</v>
      </c>
      <c r="B35" s="27" t="s">
        <v>17</v>
      </c>
      <c r="C35" s="27" t="s">
        <v>63</v>
      </c>
      <c r="D35" s="28">
        <v>4</v>
      </c>
      <c r="E35" s="23">
        <v>4</v>
      </c>
      <c r="F35" s="23">
        <v>4</v>
      </c>
      <c r="G35" s="21">
        <v>4</v>
      </c>
      <c r="H35" s="21">
        <v>4</v>
      </c>
      <c r="I35" s="21">
        <v>4</v>
      </c>
      <c r="J35" s="21">
        <v>4</v>
      </c>
      <c r="K35" s="21">
        <v>4</v>
      </c>
      <c r="L35" s="21">
        <v>4</v>
      </c>
      <c r="M35" s="21">
        <v>4</v>
      </c>
      <c r="N35" s="21">
        <v>4</v>
      </c>
      <c r="O35" s="21">
        <v>4</v>
      </c>
      <c r="P35" s="21">
        <v>4</v>
      </c>
      <c r="Q35" s="21">
        <v>4</v>
      </c>
      <c r="R35" s="23"/>
      <c r="S35" s="23">
        <v>4</v>
      </c>
      <c r="T35" s="23">
        <v>4</v>
      </c>
      <c r="U35" s="23">
        <v>4</v>
      </c>
      <c r="V35" s="23">
        <v>4</v>
      </c>
      <c r="W35" s="23">
        <v>4</v>
      </c>
      <c r="X35" s="23">
        <v>4</v>
      </c>
      <c r="Y35" s="23">
        <v>4</v>
      </c>
      <c r="Z35" s="23">
        <v>4</v>
      </c>
      <c r="AA35" s="38">
        <v>4</v>
      </c>
      <c r="AB35" s="38">
        <v>4</v>
      </c>
      <c r="AC35" s="38">
        <v>4</v>
      </c>
      <c r="AD35" s="38">
        <v>4</v>
      </c>
      <c r="AE35" s="38">
        <v>4</v>
      </c>
      <c r="AF35" s="38">
        <v>4</v>
      </c>
      <c r="AG35" s="23"/>
      <c r="AH35" s="23"/>
      <c r="AI35" s="48">
        <f>IF(A32="","",COUNTIF(D35:AH36,"&gt;2")/2)</f>
        <v>28</v>
      </c>
      <c r="AJ35" s="48">
        <f>SUMPRODUCT(IFERROR((IFERROR(WEEKDAY($D$3:$AH$3,2),999)&lt;6)*D35:AH36,0))</f>
        <v>160</v>
      </c>
      <c r="AK35" s="48">
        <f>SUMPRODUCT((IFERROR(WEEKDAY($D$3:$AH$3,2),999)&lt;6)*D37:AH37)</f>
        <v>59.5</v>
      </c>
      <c r="AL35" s="48">
        <f>SUMPRODUCT(IFERROR((IFERROR(WEEKDAY($D$3:$AH$3,2),0)&gt;5)*D35:AH37,0))</f>
        <v>84</v>
      </c>
      <c r="AM35" s="48">
        <f>IFERROR(SUM(AJ35:AL37),"")</f>
        <v>303.5</v>
      </c>
      <c r="AN35" s="14" t="s">
        <v>61</v>
      </c>
      <c r="AO35" s="51">
        <f>SUMPRODUCT((IFERROR((D35:AH35+D36:AH36+D37:AH37),0)&gt;8)*1,IFERROR((D35:AH35+D36:AH36+D37:AH37-8),0))</f>
        <v>81</v>
      </c>
      <c r="AP35" s="48">
        <f>AM35-AO35</f>
        <v>222.5</v>
      </c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54"/>
    </row>
    <row r="36" s="9" customFormat="1" spans="1:64">
      <c r="A36" s="24"/>
      <c r="B36" s="20"/>
      <c r="C36" s="20" t="s">
        <v>64</v>
      </c>
      <c r="D36" s="23">
        <v>4</v>
      </c>
      <c r="E36" s="23">
        <v>4</v>
      </c>
      <c r="F36" s="23">
        <v>4</v>
      </c>
      <c r="G36" s="21">
        <v>4</v>
      </c>
      <c r="H36" s="21">
        <v>4</v>
      </c>
      <c r="I36" s="21">
        <v>4</v>
      </c>
      <c r="J36" s="21">
        <v>4</v>
      </c>
      <c r="K36" s="21">
        <v>4</v>
      </c>
      <c r="L36" s="21">
        <v>4</v>
      </c>
      <c r="M36" s="21">
        <v>4</v>
      </c>
      <c r="N36" s="21">
        <v>4</v>
      </c>
      <c r="O36" s="21">
        <v>4</v>
      </c>
      <c r="P36" s="21">
        <v>4</v>
      </c>
      <c r="Q36" s="21">
        <v>4</v>
      </c>
      <c r="R36" s="23"/>
      <c r="S36" s="23">
        <v>4</v>
      </c>
      <c r="T36" s="23">
        <v>4</v>
      </c>
      <c r="U36" s="23">
        <v>4</v>
      </c>
      <c r="V36" s="23">
        <v>4</v>
      </c>
      <c r="W36" s="23">
        <v>4</v>
      </c>
      <c r="X36" s="23">
        <v>4</v>
      </c>
      <c r="Y36" s="23">
        <v>4</v>
      </c>
      <c r="Z36" s="23">
        <v>4</v>
      </c>
      <c r="AA36" s="38">
        <v>4</v>
      </c>
      <c r="AB36" s="38">
        <v>4</v>
      </c>
      <c r="AC36" s="38">
        <v>4</v>
      </c>
      <c r="AD36" s="38">
        <v>4</v>
      </c>
      <c r="AE36" s="38">
        <v>4</v>
      </c>
      <c r="AF36" s="38">
        <v>2.5</v>
      </c>
      <c r="AG36" s="23"/>
      <c r="AH36" s="23"/>
      <c r="AI36" s="48"/>
      <c r="AJ36" s="48"/>
      <c r="AK36" s="48"/>
      <c r="AL36" s="48"/>
      <c r="AM36" s="48"/>
      <c r="AN36" s="14"/>
      <c r="AO36" s="52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54"/>
    </row>
    <row r="37" s="9" customFormat="1" ht="16.5" spans="1:64">
      <c r="A37" s="24"/>
      <c r="B37" s="20"/>
      <c r="C37" s="20" t="s">
        <v>65</v>
      </c>
      <c r="D37" s="23">
        <v>3</v>
      </c>
      <c r="E37" s="23">
        <v>3</v>
      </c>
      <c r="F37" s="23">
        <v>3</v>
      </c>
      <c r="G37" s="21">
        <v>3</v>
      </c>
      <c r="H37" s="21">
        <v>3</v>
      </c>
      <c r="I37" s="21">
        <v>3</v>
      </c>
      <c r="J37" s="21">
        <v>3</v>
      </c>
      <c r="K37" s="21">
        <v>3.5</v>
      </c>
      <c r="L37" s="21">
        <v>3</v>
      </c>
      <c r="M37" s="21">
        <v>3</v>
      </c>
      <c r="N37" s="21">
        <v>3</v>
      </c>
      <c r="O37" s="21">
        <v>3</v>
      </c>
      <c r="P37" s="21">
        <v>3</v>
      </c>
      <c r="Q37" s="21">
        <v>3</v>
      </c>
      <c r="R37" s="25"/>
      <c r="S37" s="25">
        <v>3</v>
      </c>
      <c r="T37" s="25">
        <v>3</v>
      </c>
      <c r="U37" s="23">
        <v>3</v>
      </c>
      <c r="V37" s="23">
        <v>2</v>
      </c>
      <c r="W37" s="23">
        <v>3.5</v>
      </c>
      <c r="X37" s="23">
        <v>3</v>
      </c>
      <c r="Y37" s="23">
        <v>3</v>
      </c>
      <c r="Z37" s="23">
        <v>3</v>
      </c>
      <c r="AA37" s="38">
        <v>3</v>
      </c>
      <c r="AB37" s="38">
        <v>3</v>
      </c>
      <c r="AC37" s="38">
        <v>3</v>
      </c>
      <c r="AD37" s="38">
        <v>3</v>
      </c>
      <c r="AE37" s="38">
        <v>3</v>
      </c>
      <c r="AF37" s="38"/>
      <c r="AG37" s="23"/>
      <c r="AH37" s="23"/>
      <c r="AI37" s="48"/>
      <c r="AJ37" s="48"/>
      <c r="AK37" s="48"/>
      <c r="AL37" s="48"/>
      <c r="AM37" s="48"/>
      <c r="AN37" s="14"/>
      <c r="AO37" s="53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54"/>
    </row>
    <row r="38" s="9" customFormat="1" spans="1:64">
      <c r="A38" s="24" t="s">
        <v>28</v>
      </c>
      <c r="B38" s="27" t="s">
        <v>17</v>
      </c>
      <c r="C38" s="27" t="s">
        <v>63</v>
      </c>
      <c r="D38" s="28"/>
      <c r="E38" s="28"/>
      <c r="F38" s="28"/>
      <c r="G38" s="23"/>
      <c r="H38" s="23"/>
      <c r="I38" s="23"/>
      <c r="J38" s="23">
        <v>4</v>
      </c>
      <c r="K38" s="23">
        <v>4</v>
      </c>
      <c r="L38" s="23">
        <v>4</v>
      </c>
      <c r="M38" s="23">
        <v>4</v>
      </c>
      <c r="N38" s="23">
        <v>4</v>
      </c>
      <c r="O38" s="23">
        <v>4</v>
      </c>
      <c r="P38" s="23">
        <v>4</v>
      </c>
      <c r="Q38" s="23">
        <v>4</v>
      </c>
      <c r="R38" s="23">
        <v>4</v>
      </c>
      <c r="S38" s="38">
        <v>4</v>
      </c>
      <c r="T38" s="38">
        <v>2</v>
      </c>
      <c r="U38" s="23">
        <v>4</v>
      </c>
      <c r="V38" s="23">
        <v>4</v>
      </c>
      <c r="W38" s="23">
        <v>4</v>
      </c>
      <c r="X38" s="23">
        <v>4</v>
      </c>
      <c r="Y38" s="23">
        <v>4</v>
      </c>
      <c r="Z38" s="23">
        <v>4</v>
      </c>
      <c r="AA38" s="23">
        <v>4</v>
      </c>
      <c r="AB38" s="23">
        <v>4</v>
      </c>
      <c r="AC38" s="23">
        <v>4</v>
      </c>
      <c r="AD38" s="23">
        <v>4</v>
      </c>
      <c r="AE38" s="23">
        <v>3.5</v>
      </c>
      <c r="AF38" s="23">
        <v>4</v>
      </c>
      <c r="AG38" s="23"/>
      <c r="AH38" s="23"/>
      <c r="AI38" s="48">
        <f>IF(A35="","",COUNTIF(D38:AH39,"&gt;2")/2)</f>
        <v>21.5</v>
      </c>
      <c r="AJ38" s="48">
        <f>SUMPRODUCT(IFERROR((IFERROR(WEEKDAY($D$3:$AH$3,2),999)&lt;6)*D38:AH39,0))</f>
        <v>117.5</v>
      </c>
      <c r="AK38" s="48">
        <f>SUMPRODUCT((IFERROR(WEEKDAY($D$3:$AH$3,2),999)&lt;6)*D40:AH40)</f>
        <v>39.5</v>
      </c>
      <c r="AL38" s="48">
        <f>SUMPRODUCT(IFERROR((IFERROR(WEEKDAY($D$3:$AH$3,2),0)&gt;5)*D38:AH40,0))</f>
        <v>77</v>
      </c>
      <c r="AM38" s="48">
        <f>IFERROR(SUM(AJ38:AL40),"")</f>
        <v>234</v>
      </c>
      <c r="AN38" s="14" t="s">
        <v>61</v>
      </c>
      <c r="AO38" s="51">
        <f>SUMPRODUCT((IFERROR((D38:AH38+D39:AH39+D40:AH40),0)&gt;8)*1,IFERROR((D38:AH38+D39:AH39+D40:AH40-8),0))</f>
        <v>60.5</v>
      </c>
      <c r="AP38" s="48">
        <f>AM38-AO38</f>
        <v>173.5</v>
      </c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54"/>
    </row>
    <row r="39" s="9" customFormat="1" spans="1:64">
      <c r="A39" s="24"/>
      <c r="B39" s="20"/>
      <c r="C39" s="20" t="s">
        <v>64</v>
      </c>
      <c r="D39" s="23"/>
      <c r="E39" s="23"/>
      <c r="F39" s="23"/>
      <c r="G39" s="23"/>
      <c r="H39" s="23"/>
      <c r="I39" s="23"/>
      <c r="J39" s="23">
        <v>4</v>
      </c>
      <c r="K39" s="23">
        <v>4</v>
      </c>
      <c r="L39" s="23">
        <v>4</v>
      </c>
      <c r="M39" s="23">
        <v>4</v>
      </c>
      <c r="N39" s="23">
        <v>4</v>
      </c>
      <c r="O39" s="23">
        <v>4</v>
      </c>
      <c r="P39" s="23">
        <v>4</v>
      </c>
      <c r="Q39" s="23">
        <v>4</v>
      </c>
      <c r="R39" s="23">
        <v>4</v>
      </c>
      <c r="S39" s="38">
        <v>4</v>
      </c>
      <c r="T39" s="38"/>
      <c r="U39" s="23">
        <v>4</v>
      </c>
      <c r="V39" s="23">
        <v>4</v>
      </c>
      <c r="W39" s="23">
        <v>4</v>
      </c>
      <c r="X39" s="23">
        <v>4</v>
      </c>
      <c r="Y39" s="23">
        <v>4</v>
      </c>
      <c r="Z39" s="23">
        <v>4</v>
      </c>
      <c r="AA39" s="23">
        <v>4</v>
      </c>
      <c r="AB39" s="23">
        <v>4</v>
      </c>
      <c r="AC39" s="23">
        <v>4</v>
      </c>
      <c r="AD39" s="23">
        <v>4</v>
      </c>
      <c r="AE39" s="23"/>
      <c r="AF39" s="23">
        <v>4</v>
      </c>
      <c r="AG39" s="23"/>
      <c r="AH39" s="23"/>
      <c r="AI39" s="48"/>
      <c r="AJ39" s="48"/>
      <c r="AK39" s="48"/>
      <c r="AL39" s="48"/>
      <c r="AM39" s="48"/>
      <c r="AN39" s="14"/>
      <c r="AO39" s="52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54"/>
    </row>
    <row r="40" s="9" customFormat="1" ht="16.5" spans="1:64">
      <c r="A40" s="24"/>
      <c r="B40" s="20"/>
      <c r="C40" s="20" t="s">
        <v>65</v>
      </c>
      <c r="D40" s="23"/>
      <c r="E40" s="23"/>
      <c r="F40" s="23"/>
      <c r="G40" s="23"/>
      <c r="H40" s="25"/>
      <c r="I40" s="23"/>
      <c r="J40" s="23">
        <v>3</v>
      </c>
      <c r="K40" s="23">
        <v>3</v>
      </c>
      <c r="L40" s="23">
        <v>3</v>
      </c>
      <c r="M40" s="23">
        <v>3</v>
      </c>
      <c r="N40" s="23">
        <v>3</v>
      </c>
      <c r="O40" s="23">
        <v>3</v>
      </c>
      <c r="P40" s="23">
        <v>3</v>
      </c>
      <c r="Q40" s="23">
        <v>3</v>
      </c>
      <c r="R40" s="25">
        <v>3</v>
      </c>
      <c r="S40" s="39">
        <v>3</v>
      </c>
      <c r="T40" s="39"/>
      <c r="U40" s="23">
        <v>3</v>
      </c>
      <c r="V40" s="23">
        <v>0.5</v>
      </c>
      <c r="W40" s="23">
        <v>3</v>
      </c>
      <c r="X40" s="23">
        <v>3</v>
      </c>
      <c r="Y40" s="23">
        <v>3</v>
      </c>
      <c r="Z40" s="23">
        <v>3</v>
      </c>
      <c r="AA40" s="23">
        <v>3</v>
      </c>
      <c r="AB40" s="23">
        <v>3</v>
      </c>
      <c r="AC40" s="23">
        <v>3</v>
      </c>
      <c r="AD40" s="23">
        <v>3</v>
      </c>
      <c r="AE40" s="23"/>
      <c r="AF40" s="23">
        <v>3</v>
      </c>
      <c r="AG40" s="23"/>
      <c r="AH40" s="23"/>
      <c r="AI40" s="48"/>
      <c r="AJ40" s="48"/>
      <c r="AK40" s="48"/>
      <c r="AL40" s="48"/>
      <c r="AM40" s="48"/>
      <c r="AN40" s="14"/>
      <c r="AO40" s="53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54"/>
    </row>
    <row r="41" s="9" customFormat="1" spans="1:64">
      <c r="A41" s="24" t="s">
        <v>31</v>
      </c>
      <c r="B41" s="27" t="s">
        <v>17</v>
      </c>
      <c r="C41" s="29" t="s">
        <v>63</v>
      </c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>
        <v>4</v>
      </c>
      <c r="P41" s="23">
        <v>4</v>
      </c>
      <c r="Q41" s="23">
        <v>4</v>
      </c>
      <c r="R41" s="23">
        <v>4</v>
      </c>
      <c r="S41" s="23">
        <v>4</v>
      </c>
      <c r="T41" s="23"/>
      <c r="U41" s="18"/>
      <c r="V41" s="36"/>
      <c r="W41" s="18">
        <v>4</v>
      </c>
      <c r="X41" s="18">
        <v>4</v>
      </c>
      <c r="Y41" s="18"/>
      <c r="Z41" s="18"/>
      <c r="AA41" s="18"/>
      <c r="AB41" s="18"/>
      <c r="AC41" s="18"/>
      <c r="AD41" s="18"/>
      <c r="AE41" s="18"/>
      <c r="AF41" s="18"/>
      <c r="AG41" s="18"/>
      <c r="AH41" s="23"/>
      <c r="AI41" s="48">
        <f>IF(A38="","",COUNTIF(D41:AH42,"&gt;2")/2)</f>
        <v>7</v>
      </c>
      <c r="AJ41" s="48">
        <f>SUMPRODUCT(IFERROR((IFERROR(WEEKDAY($D$3:$AH$3,2),999)&lt;6)*D41:AH42,0))</f>
        <v>40</v>
      </c>
      <c r="AK41" s="48">
        <f>SUMPRODUCT((IFERROR(WEEKDAY($D$3:$AH$3,2),999)&lt;6)*D43:AH43)</f>
        <v>15</v>
      </c>
      <c r="AL41" s="48">
        <f>SUMPRODUCT(IFERROR((IFERROR(WEEKDAY($D$3:$AH$3,2),0)&gt;5)*D41:AH43,0))</f>
        <v>20</v>
      </c>
      <c r="AM41" s="48">
        <f>IFERROR(SUM(AJ41:AL43),"")</f>
        <v>75</v>
      </c>
      <c r="AN41" s="14" t="s">
        <v>61</v>
      </c>
      <c r="AO41" s="51">
        <f>SUMPRODUCT((IFERROR((D41:AH41+D42:AH42+D43:AH43),0)&gt;8)*1,IFERROR((D41:AH41+D42:AH42+D43:AH43-8),0))</f>
        <v>19</v>
      </c>
      <c r="AP41" s="48">
        <f>AM41-AO41</f>
        <v>56</v>
      </c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54"/>
    </row>
    <row r="42" s="9" customFormat="1" spans="1:64">
      <c r="A42" s="24"/>
      <c r="B42" s="20"/>
      <c r="C42" s="29" t="s">
        <v>64</v>
      </c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>
        <v>4</v>
      </c>
      <c r="P42" s="23">
        <v>4</v>
      </c>
      <c r="Q42" s="23">
        <v>4</v>
      </c>
      <c r="R42" s="23">
        <v>4</v>
      </c>
      <c r="S42" s="23">
        <v>4</v>
      </c>
      <c r="T42" s="23"/>
      <c r="U42" s="18"/>
      <c r="V42" s="36"/>
      <c r="W42" s="18">
        <v>4</v>
      </c>
      <c r="X42" s="18">
        <v>4</v>
      </c>
      <c r="Y42" s="18"/>
      <c r="Z42" s="18"/>
      <c r="AA42" s="18"/>
      <c r="AB42" s="18"/>
      <c r="AC42" s="18"/>
      <c r="AD42" s="18"/>
      <c r="AE42" s="18"/>
      <c r="AF42" s="18"/>
      <c r="AG42" s="18"/>
      <c r="AH42" s="23"/>
      <c r="AI42" s="48"/>
      <c r="AJ42" s="48"/>
      <c r="AK42" s="48"/>
      <c r="AL42" s="48"/>
      <c r="AM42" s="48"/>
      <c r="AN42" s="14"/>
      <c r="AO42" s="52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54"/>
    </row>
    <row r="43" s="9" customFormat="1" ht="16.5" spans="1:64">
      <c r="A43" s="24"/>
      <c r="B43" s="20"/>
      <c r="C43" s="29" t="s">
        <v>65</v>
      </c>
      <c r="D43" s="18"/>
      <c r="E43" s="18"/>
      <c r="F43" s="18"/>
      <c r="G43" s="18"/>
      <c r="H43" s="30"/>
      <c r="I43" s="18"/>
      <c r="J43" s="18"/>
      <c r="K43" s="18"/>
      <c r="L43" s="18"/>
      <c r="M43" s="18"/>
      <c r="N43" s="18"/>
      <c r="O43" s="18">
        <v>3</v>
      </c>
      <c r="P43" s="23">
        <v>3</v>
      </c>
      <c r="Q43" s="23">
        <v>3</v>
      </c>
      <c r="R43" s="25">
        <v>1</v>
      </c>
      <c r="S43" s="25">
        <v>3</v>
      </c>
      <c r="T43" s="25"/>
      <c r="U43" s="18"/>
      <c r="V43" s="36"/>
      <c r="W43" s="18">
        <v>3</v>
      </c>
      <c r="X43" s="18">
        <v>3</v>
      </c>
      <c r="Y43" s="18"/>
      <c r="Z43" s="18"/>
      <c r="AA43" s="18"/>
      <c r="AB43" s="18"/>
      <c r="AC43" s="18"/>
      <c r="AD43" s="18"/>
      <c r="AE43" s="18"/>
      <c r="AF43" s="18"/>
      <c r="AG43" s="18"/>
      <c r="AH43" s="23"/>
      <c r="AI43" s="48"/>
      <c r="AJ43" s="48"/>
      <c r="AK43" s="48"/>
      <c r="AL43" s="48"/>
      <c r="AM43" s="48"/>
      <c r="AN43" s="14"/>
      <c r="AO43" s="53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54"/>
    </row>
    <row r="44" s="9" customFormat="1" spans="1:64">
      <c r="A44" s="26" t="s">
        <v>26</v>
      </c>
      <c r="B44" s="27" t="s">
        <v>17</v>
      </c>
      <c r="C44" s="29" t="s">
        <v>63</v>
      </c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>
        <v>4</v>
      </c>
      <c r="O44" s="18">
        <v>4</v>
      </c>
      <c r="P44" s="23">
        <v>4</v>
      </c>
      <c r="Q44" s="23">
        <v>4</v>
      </c>
      <c r="R44" s="23">
        <v>3.5</v>
      </c>
      <c r="S44" s="23"/>
      <c r="T44" s="23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23"/>
      <c r="AI44" s="48">
        <f>IF(A41="","",COUNTIF(D44:AH45,"&gt;2")/2)</f>
        <v>4.5</v>
      </c>
      <c r="AJ44" s="48">
        <f>SUMPRODUCT(IFERROR((IFERROR(WEEKDAY($D$3:$AH$3,2),999)&lt;6)*D44:AH45,0))</f>
        <v>32</v>
      </c>
      <c r="AK44" s="48">
        <f>SUMPRODUCT((IFERROR(WEEKDAY($D$3:$AH$3,2),999)&lt;6)*D46:AH46)</f>
        <v>10</v>
      </c>
      <c r="AL44" s="48">
        <f>SUMPRODUCT(IFERROR((IFERROR(WEEKDAY($D$3:$AH$3,2),0)&gt;5)*D44:AH46,0))</f>
        <v>3.5</v>
      </c>
      <c r="AM44" s="48">
        <f>IFERROR(SUM(AJ44:AL46),"")</f>
        <v>45.5</v>
      </c>
      <c r="AN44" s="14" t="s">
        <v>61</v>
      </c>
      <c r="AO44" s="51">
        <f>SUMPRODUCT((IFERROR((D44:AH44+D45:AH45+D46:AH46),0)&gt;8)*1,IFERROR((D44:AH44+D45:AH45+D46:AH46-8),0))</f>
        <v>10</v>
      </c>
      <c r="AP44" s="48">
        <f>AM44-AO44</f>
        <v>35.5</v>
      </c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54"/>
    </row>
    <row r="45" s="9" customFormat="1" spans="1:64">
      <c r="A45" s="26"/>
      <c r="B45" s="20"/>
      <c r="C45" s="29" t="s">
        <v>64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>
        <v>4</v>
      </c>
      <c r="O45" s="18">
        <v>4</v>
      </c>
      <c r="P45" s="23">
        <v>4</v>
      </c>
      <c r="Q45" s="23">
        <v>4</v>
      </c>
      <c r="R45" s="23"/>
      <c r="S45" s="23"/>
      <c r="T45" s="23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23"/>
      <c r="AI45" s="48"/>
      <c r="AJ45" s="48"/>
      <c r="AK45" s="48"/>
      <c r="AL45" s="48"/>
      <c r="AM45" s="48"/>
      <c r="AN45" s="14"/>
      <c r="AO45" s="52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54"/>
    </row>
    <row r="46" s="9" customFormat="1" ht="16.5" spans="1:64">
      <c r="A46" s="26"/>
      <c r="B46" s="20"/>
      <c r="C46" s="29" t="s">
        <v>65</v>
      </c>
      <c r="D46" s="18"/>
      <c r="E46" s="18"/>
      <c r="F46" s="18"/>
      <c r="G46" s="18"/>
      <c r="H46" s="30"/>
      <c r="I46" s="18"/>
      <c r="J46" s="18"/>
      <c r="K46" s="18"/>
      <c r="L46" s="18"/>
      <c r="M46" s="18"/>
      <c r="N46" s="18">
        <v>3</v>
      </c>
      <c r="O46" s="18">
        <v>3</v>
      </c>
      <c r="P46" s="23">
        <v>3</v>
      </c>
      <c r="Q46" s="23">
        <v>1</v>
      </c>
      <c r="R46" s="25"/>
      <c r="S46" s="25"/>
      <c r="T46" s="25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23"/>
      <c r="AI46" s="48"/>
      <c r="AJ46" s="48"/>
      <c r="AK46" s="48"/>
      <c r="AL46" s="48"/>
      <c r="AM46" s="48"/>
      <c r="AN46" s="14"/>
      <c r="AO46" s="53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54"/>
    </row>
    <row r="47" s="9" customFormat="1" spans="1:64">
      <c r="A47" s="24" t="s">
        <v>27</v>
      </c>
      <c r="B47" s="27" t="s">
        <v>17</v>
      </c>
      <c r="C47" s="31" t="s">
        <v>63</v>
      </c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23"/>
      <c r="Q47" s="23"/>
      <c r="R47" s="23"/>
      <c r="S47" s="23"/>
      <c r="T47" s="23"/>
      <c r="U47" s="18">
        <v>4</v>
      </c>
      <c r="V47" s="18">
        <v>4</v>
      </c>
      <c r="W47" s="18">
        <v>4</v>
      </c>
      <c r="X47" s="18">
        <v>4</v>
      </c>
      <c r="Y47" s="18"/>
      <c r="Z47" s="18">
        <v>4</v>
      </c>
      <c r="AA47" s="18">
        <v>4</v>
      </c>
      <c r="AB47" s="18">
        <v>4</v>
      </c>
      <c r="AC47" s="18"/>
      <c r="AD47" s="18">
        <v>4</v>
      </c>
      <c r="AE47" s="18">
        <v>4</v>
      </c>
      <c r="AF47" s="18">
        <v>4</v>
      </c>
      <c r="AG47" s="18">
        <v>4</v>
      </c>
      <c r="AH47" s="31"/>
      <c r="AI47" s="48">
        <f>IF(A44="","",COUNTIF(D47:AH48,"&gt;2")/2)</f>
        <v>11</v>
      </c>
      <c r="AJ47" s="48">
        <f>SUMPRODUCT(IFERROR((IFERROR(WEEKDAY($D$3:$AH$3,2),999)&lt;6)*D47:AH48,0))</f>
        <v>64</v>
      </c>
      <c r="AK47" s="48">
        <f>SUMPRODUCT((IFERROR(WEEKDAY($D$3:$AH$3,2),999)&lt;6)*D49:AH49)</f>
        <v>24</v>
      </c>
      <c r="AL47" s="48">
        <f>SUMPRODUCT(IFERROR((IFERROR(WEEKDAY($D$3:$AH$3,2),0)&gt;5)*D47:AH49,0))</f>
        <v>35.5</v>
      </c>
      <c r="AM47" s="48">
        <f>IFERROR(SUM(AJ47:AL49),"")</f>
        <v>123.5</v>
      </c>
      <c r="AN47" s="14" t="s">
        <v>61</v>
      </c>
      <c r="AO47" s="51">
        <f>SUMPRODUCT((IFERROR((D47:AH47+D48:AH48+D49:AH49),0)&gt;8)*1,IFERROR((D47:AH47+D48:AH48+D49:AH49-8),0))</f>
        <v>35.5</v>
      </c>
      <c r="AP47" s="48">
        <f>AM47-AO47</f>
        <v>88</v>
      </c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54"/>
    </row>
    <row r="48" s="9" customFormat="1" spans="1:64">
      <c r="A48" s="24"/>
      <c r="B48" s="20"/>
      <c r="C48" s="31" t="s">
        <v>64</v>
      </c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23"/>
      <c r="Q48" s="23"/>
      <c r="R48" s="23"/>
      <c r="S48" s="23"/>
      <c r="T48" s="23"/>
      <c r="U48" s="18">
        <v>4</v>
      </c>
      <c r="V48" s="18">
        <v>4</v>
      </c>
      <c r="W48" s="18">
        <v>4</v>
      </c>
      <c r="X48" s="18">
        <v>4</v>
      </c>
      <c r="Y48" s="18"/>
      <c r="Z48" s="18">
        <v>4</v>
      </c>
      <c r="AA48" s="18">
        <v>4</v>
      </c>
      <c r="AB48" s="18">
        <v>4</v>
      </c>
      <c r="AC48" s="18"/>
      <c r="AD48" s="18">
        <v>4</v>
      </c>
      <c r="AE48" s="18">
        <v>4</v>
      </c>
      <c r="AF48" s="18">
        <v>4</v>
      </c>
      <c r="AG48" s="18">
        <v>4</v>
      </c>
      <c r="AH48" s="31"/>
      <c r="AI48" s="48"/>
      <c r="AJ48" s="48"/>
      <c r="AK48" s="48"/>
      <c r="AL48" s="48"/>
      <c r="AM48" s="48"/>
      <c r="AN48" s="14"/>
      <c r="AO48" s="52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54"/>
    </row>
    <row r="49" s="9" customFormat="1" ht="16.5" spans="1:64">
      <c r="A49" s="24"/>
      <c r="B49" s="20"/>
      <c r="C49" s="31" t="s">
        <v>65</v>
      </c>
      <c r="D49" s="18"/>
      <c r="E49" s="18"/>
      <c r="F49" s="18"/>
      <c r="G49" s="18"/>
      <c r="H49" s="30"/>
      <c r="I49" s="18"/>
      <c r="J49" s="18"/>
      <c r="K49" s="18"/>
      <c r="L49" s="18"/>
      <c r="M49" s="18"/>
      <c r="N49" s="18"/>
      <c r="O49" s="18"/>
      <c r="P49" s="23"/>
      <c r="Q49" s="23"/>
      <c r="R49" s="25"/>
      <c r="S49" s="25"/>
      <c r="T49" s="25"/>
      <c r="U49" s="18">
        <v>3</v>
      </c>
      <c r="V49" s="18">
        <v>3</v>
      </c>
      <c r="W49" s="18">
        <v>3</v>
      </c>
      <c r="X49" s="18">
        <v>3</v>
      </c>
      <c r="Y49" s="18"/>
      <c r="Z49" s="18">
        <v>3</v>
      </c>
      <c r="AA49" s="18">
        <v>3</v>
      </c>
      <c r="AB49" s="18">
        <v>3</v>
      </c>
      <c r="AC49" s="18"/>
      <c r="AD49" s="18">
        <v>3</v>
      </c>
      <c r="AE49" s="18">
        <v>3</v>
      </c>
      <c r="AF49" s="18">
        <v>3</v>
      </c>
      <c r="AG49" s="18">
        <v>5.5</v>
      </c>
      <c r="AH49" s="31"/>
      <c r="AI49" s="48"/>
      <c r="AJ49" s="48"/>
      <c r="AK49" s="48"/>
      <c r="AL49" s="48"/>
      <c r="AM49" s="48"/>
      <c r="AN49" s="14"/>
      <c r="AO49" s="53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54"/>
    </row>
    <row r="59" spans="1:1">
      <c r="A59" s="7"/>
    </row>
  </sheetData>
  <mergeCells count="495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C3:C4"/>
    <mergeCell ref="C5:C7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S5:AS7"/>
    <mergeCell ref="AS8:AS10"/>
    <mergeCell ref="AS11:AS13"/>
    <mergeCell ref="AS14:AS16"/>
    <mergeCell ref="AS17:AS19"/>
    <mergeCell ref="AS20:AS22"/>
    <mergeCell ref="AS23:AS25"/>
    <mergeCell ref="AS26:AS28"/>
    <mergeCell ref="AS29:AS31"/>
    <mergeCell ref="AS32:AS34"/>
    <mergeCell ref="AS35:AS37"/>
    <mergeCell ref="AS38:AS40"/>
    <mergeCell ref="AS41:AS43"/>
    <mergeCell ref="AS44:AS46"/>
    <mergeCell ref="AS47:AS49"/>
    <mergeCell ref="AT5:AT7"/>
    <mergeCell ref="AT8:AT10"/>
    <mergeCell ref="AT11:AT13"/>
    <mergeCell ref="AT14:AT16"/>
    <mergeCell ref="AT17:AT19"/>
    <mergeCell ref="AT20:AT22"/>
    <mergeCell ref="AT23:AT25"/>
    <mergeCell ref="AT26:AT28"/>
    <mergeCell ref="AT29:AT31"/>
    <mergeCell ref="AT32:AT34"/>
    <mergeCell ref="AT35:AT37"/>
    <mergeCell ref="AT38:AT40"/>
    <mergeCell ref="AT41:AT43"/>
    <mergeCell ref="AT44:AT46"/>
    <mergeCell ref="AT47:AT49"/>
    <mergeCell ref="AU5:AU7"/>
    <mergeCell ref="AU8:AU10"/>
    <mergeCell ref="AU11:AU13"/>
    <mergeCell ref="AU14:AU16"/>
    <mergeCell ref="AU17:AU19"/>
    <mergeCell ref="AU20:AU22"/>
    <mergeCell ref="AU23:AU25"/>
    <mergeCell ref="AU26:AU28"/>
    <mergeCell ref="AU29:AU31"/>
    <mergeCell ref="AU32:AU34"/>
    <mergeCell ref="AU35:AU37"/>
    <mergeCell ref="AU38:AU40"/>
    <mergeCell ref="AU41:AU43"/>
    <mergeCell ref="AU44:AU46"/>
    <mergeCell ref="AU47:AU49"/>
    <mergeCell ref="AV5:AV7"/>
    <mergeCell ref="AV8:AV10"/>
    <mergeCell ref="AV11:AV13"/>
    <mergeCell ref="AV14:AV16"/>
    <mergeCell ref="AV17:AV19"/>
    <mergeCell ref="AV20:AV22"/>
    <mergeCell ref="AV23:AV25"/>
    <mergeCell ref="AV26:AV28"/>
    <mergeCell ref="AV29:AV31"/>
    <mergeCell ref="AV32:AV34"/>
    <mergeCell ref="AV35:AV37"/>
    <mergeCell ref="AV38:AV40"/>
    <mergeCell ref="AV41:AV43"/>
    <mergeCell ref="AV44:AV46"/>
    <mergeCell ref="AV47:AV49"/>
    <mergeCell ref="AW5:AW7"/>
    <mergeCell ref="AW8:AW10"/>
    <mergeCell ref="AW11:AW13"/>
    <mergeCell ref="AW14:AW16"/>
    <mergeCell ref="AW17:AW19"/>
    <mergeCell ref="AW20:AW22"/>
    <mergeCell ref="AW23:AW25"/>
    <mergeCell ref="AW26:AW28"/>
    <mergeCell ref="AW29:AW31"/>
    <mergeCell ref="AW32:AW34"/>
    <mergeCell ref="AW35:AW37"/>
    <mergeCell ref="AW38:AW40"/>
    <mergeCell ref="AW41:AW43"/>
    <mergeCell ref="AW44:AW46"/>
    <mergeCell ref="AW47:AW49"/>
    <mergeCell ref="AX5:AX7"/>
    <mergeCell ref="AX8:AX10"/>
    <mergeCell ref="AX11:AX13"/>
    <mergeCell ref="AX14:AX16"/>
    <mergeCell ref="AX17:AX19"/>
    <mergeCell ref="AX20:AX22"/>
    <mergeCell ref="AX23:AX25"/>
    <mergeCell ref="AX26:AX28"/>
    <mergeCell ref="AX29:AX31"/>
    <mergeCell ref="AX32:AX34"/>
    <mergeCell ref="AX35:AX37"/>
    <mergeCell ref="AX38:AX40"/>
    <mergeCell ref="AX41:AX43"/>
    <mergeCell ref="AX44:AX46"/>
    <mergeCell ref="AX47:AX49"/>
    <mergeCell ref="AY5:AY7"/>
    <mergeCell ref="AY8:AY10"/>
    <mergeCell ref="AY11:AY13"/>
    <mergeCell ref="AY14:AY16"/>
    <mergeCell ref="AY17:AY19"/>
    <mergeCell ref="AY20:AY22"/>
    <mergeCell ref="AY23:AY25"/>
    <mergeCell ref="AY26:AY28"/>
    <mergeCell ref="AY29:AY31"/>
    <mergeCell ref="AY32:AY34"/>
    <mergeCell ref="AY35:AY37"/>
    <mergeCell ref="AY38:AY40"/>
    <mergeCell ref="AY41:AY43"/>
    <mergeCell ref="AY44:AY46"/>
    <mergeCell ref="AY47:AY49"/>
    <mergeCell ref="AZ5:AZ7"/>
    <mergeCell ref="AZ8:AZ10"/>
    <mergeCell ref="AZ11:AZ13"/>
    <mergeCell ref="AZ14:AZ16"/>
    <mergeCell ref="AZ17:AZ19"/>
    <mergeCell ref="AZ20:AZ22"/>
    <mergeCell ref="AZ23:AZ25"/>
    <mergeCell ref="AZ26:AZ28"/>
    <mergeCell ref="AZ29:AZ31"/>
    <mergeCell ref="AZ32:AZ34"/>
    <mergeCell ref="AZ35:AZ37"/>
    <mergeCell ref="AZ38:AZ40"/>
    <mergeCell ref="AZ41:AZ43"/>
    <mergeCell ref="AZ44:AZ46"/>
    <mergeCell ref="AZ47:AZ49"/>
    <mergeCell ref="BA5:BA7"/>
    <mergeCell ref="BA8:BA10"/>
    <mergeCell ref="BA11:BA13"/>
    <mergeCell ref="BA14:BA16"/>
    <mergeCell ref="BA17:BA19"/>
    <mergeCell ref="BA20:BA22"/>
    <mergeCell ref="BA23:BA25"/>
    <mergeCell ref="BA26:BA28"/>
    <mergeCell ref="BA29:BA31"/>
    <mergeCell ref="BA32:BA34"/>
    <mergeCell ref="BA35:BA37"/>
    <mergeCell ref="BA38:BA40"/>
    <mergeCell ref="BA41:BA43"/>
    <mergeCell ref="BA44:BA46"/>
    <mergeCell ref="BA47:BA49"/>
    <mergeCell ref="BB5:BB7"/>
    <mergeCell ref="BB8:BB10"/>
    <mergeCell ref="BB11:BB13"/>
    <mergeCell ref="BB14:BB16"/>
    <mergeCell ref="BB17:BB19"/>
    <mergeCell ref="BB20:BB22"/>
    <mergeCell ref="BB23:BB25"/>
    <mergeCell ref="BB26:BB28"/>
    <mergeCell ref="BB29:BB31"/>
    <mergeCell ref="BB32:BB34"/>
    <mergeCell ref="BB35:BB37"/>
    <mergeCell ref="BB38:BB40"/>
    <mergeCell ref="BB41:BB43"/>
    <mergeCell ref="BB44:BB46"/>
    <mergeCell ref="BB47:BB49"/>
    <mergeCell ref="BC5:BC7"/>
    <mergeCell ref="BC8:BC10"/>
    <mergeCell ref="BC11:BC13"/>
    <mergeCell ref="BC14:BC16"/>
    <mergeCell ref="BC17:BC19"/>
    <mergeCell ref="BC20:BC22"/>
    <mergeCell ref="BC23:BC25"/>
    <mergeCell ref="BC26:BC28"/>
    <mergeCell ref="BC29:BC31"/>
    <mergeCell ref="BC32:BC34"/>
    <mergeCell ref="BC35:BC37"/>
    <mergeCell ref="BC38:BC40"/>
    <mergeCell ref="BC41:BC43"/>
    <mergeCell ref="BC44:BC46"/>
    <mergeCell ref="BC47:BC49"/>
    <mergeCell ref="BD5:BD7"/>
    <mergeCell ref="BD8:BD10"/>
    <mergeCell ref="BD11:BD13"/>
    <mergeCell ref="BD14:BD16"/>
    <mergeCell ref="BD17:BD19"/>
    <mergeCell ref="BD20:BD22"/>
    <mergeCell ref="BD23:BD25"/>
    <mergeCell ref="BD26:BD28"/>
    <mergeCell ref="BD29:BD31"/>
    <mergeCell ref="BD32:BD34"/>
    <mergeCell ref="BD35:BD37"/>
    <mergeCell ref="BD38:BD40"/>
    <mergeCell ref="BD41:BD43"/>
    <mergeCell ref="BD44:BD46"/>
    <mergeCell ref="BD47:BD49"/>
    <mergeCell ref="BE5:BE7"/>
    <mergeCell ref="BE8:BE10"/>
    <mergeCell ref="BE11:BE13"/>
    <mergeCell ref="BE14:BE16"/>
    <mergeCell ref="BE17:BE19"/>
    <mergeCell ref="BE20:BE22"/>
    <mergeCell ref="BE23:BE25"/>
    <mergeCell ref="BE26:BE28"/>
    <mergeCell ref="BE29:BE31"/>
    <mergeCell ref="BE32:BE34"/>
    <mergeCell ref="BE35:BE37"/>
    <mergeCell ref="BE38:BE40"/>
    <mergeCell ref="BE41:BE43"/>
    <mergeCell ref="BE44:BE46"/>
    <mergeCell ref="BE47:BE49"/>
    <mergeCell ref="BF5:BF7"/>
    <mergeCell ref="BF8:BF10"/>
    <mergeCell ref="BF11:BF13"/>
    <mergeCell ref="BF14:BF16"/>
    <mergeCell ref="BF17:BF19"/>
    <mergeCell ref="BF20:BF22"/>
    <mergeCell ref="BF23:BF25"/>
    <mergeCell ref="BF26:BF28"/>
    <mergeCell ref="BF29:BF31"/>
    <mergeCell ref="BF32:BF34"/>
    <mergeCell ref="BF35:BF37"/>
    <mergeCell ref="BF38:BF40"/>
    <mergeCell ref="BF41:BF43"/>
    <mergeCell ref="BF44:BF46"/>
    <mergeCell ref="BF47:BF49"/>
    <mergeCell ref="BG5:BG7"/>
    <mergeCell ref="BG8:BG10"/>
    <mergeCell ref="BG11:BG13"/>
    <mergeCell ref="BG14:BG16"/>
    <mergeCell ref="BG17:BG19"/>
    <mergeCell ref="BG20:BG22"/>
    <mergeCell ref="BG23:BG25"/>
    <mergeCell ref="BG26:BG28"/>
    <mergeCell ref="BG29:BG31"/>
    <mergeCell ref="BG32:BG34"/>
    <mergeCell ref="BG35:BG37"/>
    <mergeCell ref="BG38:BG40"/>
    <mergeCell ref="BG41:BG43"/>
    <mergeCell ref="BG44:BG46"/>
    <mergeCell ref="BG47:BG49"/>
    <mergeCell ref="BH5:BH7"/>
    <mergeCell ref="BH8:BH10"/>
    <mergeCell ref="BH11:BH13"/>
    <mergeCell ref="BH14:BH16"/>
    <mergeCell ref="BH17:BH19"/>
    <mergeCell ref="BH20:BH22"/>
    <mergeCell ref="BH23:BH25"/>
    <mergeCell ref="BH26:BH28"/>
    <mergeCell ref="BH29:BH31"/>
    <mergeCell ref="BH32:BH34"/>
    <mergeCell ref="BH35:BH37"/>
    <mergeCell ref="BH38:BH40"/>
    <mergeCell ref="BH41:BH43"/>
    <mergeCell ref="BH44:BH46"/>
    <mergeCell ref="BH47:BH49"/>
    <mergeCell ref="BI5:BI7"/>
    <mergeCell ref="BI8:BI10"/>
    <mergeCell ref="BI11:BI13"/>
    <mergeCell ref="BI14:BI16"/>
    <mergeCell ref="BI17:BI19"/>
    <mergeCell ref="BI20:BI22"/>
    <mergeCell ref="BI23:BI25"/>
    <mergeCell ref="BI26:BI28"/>
    <mergeCell ref="BI29:BI31"/>
    <mergeCell ref="BI32:BI34"/>
    <mergeCell ref="BI35:BI37"/>
    <mergeCell ref="BI38:BI40"/>
    <mergeCell ref="BI41:BI43"/>
    <mergeCell ref="BI44:BI46"/>
    <mergeCell ref="BI47:BI49"/>
    <mergeCell ref="BJ5:BJ7"/>
    <mergeCell ref="BJ8:BJ10"/>
    <mergeCell ref="BJ11:BJ13"/>
    <mergeCell ref="BJ14:BJ16"/>
    <mergeCell ref="BJ17:BJ19"/>
    <mergeCell ref="BJ20:BJ22"/>
    <mergeCell ref="BJ23:BJ25"/>
    <mergeCell ref="BJ26:BJ28"/>
    <mergeCell ref="BJ29:BJ31"/>
    <mergeCell ref="BJ32:BJ34"/>
    <mergeCell ref="BJ35:BJ37"/>
    <mergeCell ref="BJ38:BJ40"/>
    <mergeCell ref="BJ41:BJ43"/>
    <mergeCell ref="BJ44:BJ46"/>
    <mergeCell ref="BJ47:BJ49"/>
    <mergeCell ref="BK5:BK7"/>
    <mergeCell ref="BK8:BK10"/>
    <mergeCell ref="BK11:BK13"/>
    <mergeCell ref="BK14:BK16"/>
    <mergeCell ref="BK17:BK19"/>
    <mergeCell ref="BK20:BK22"/>
    <mergeCell ref="BK23:BK25"/>
    <mergeCell ref="BK26:BK28"/>
    <mergeCell ref="BK29:BK31"/>
    <mergeCell ref="BK32:BK34"/>
    <mergeCell ref="BK35:BK37"/>
    <mergeCell ref="BK38:BK40"/>
    <mergeCell ref="BK41:BK43"/>
    <mergeCell ref="BK44:BK46"/>
    <mergeCell ref="BK47:BK49"/>
    <mergeCell ref="BL5:BL7"/>
    <mergeCell ref="BL8:BL10"/>
    <mergeCell ref="BL11:BL13"/>
    <mergeCell ref="BL14:BL16"/>
    <mergeCell ref="BL17:BL19"/>
    <mergeCell ref="BL20:BL22"/>
    <mergeCell ref="BL23:BL25"/>
    <mergeCell ref="BL26:BL28"/>
    <mergeCell ref="BL29:BL31"/>
    <mergeCell ref="BL32:BL34"/>
    <mergeCell ref="BL35:BL37"/>
    <mergeCell ref="BL38:BL40"/>
    <mergeCell ref="BL41:BL43"/>
    <mergeCell ref="BL44:BL46"/>
    <mergeCell ref="BL47:BL49"/>
  </mergeCells>
  <conditionalFormatting sqref="A5">
    <cfRule type="duplicateValues" dxfId="1" priority="52"/>
    <cfRule type="duplicateValues" dxfId="1" priority="51"/>
    <cfRule type="duplicateValues" dxfId="1" priority="50"/>
    <cfRule type="duplicateValues" dxfId="1" priority="49"/>
  </conditionalFormatting>
  <conditionalFormatting sqref="B5">
    <cfRule type="duplicateValues" dxfId="1" priority="34"/>
    <cfRule type="duplicateValues" dxfId="1" priority="33"/>
    <cfRule type="duplicateValues" dxfId="1" priority="32"/>
    <cfRule type="duplicateValues" dxfId="1" priority="31"/>
  </conditionalFormatting>
  <conditionalFormatting sqref="A17">
    <cfRule type="duplicateValues" dxfId="1" priority="8"/>
    <cfRule type="duplicateValues" dxfId="1" priority="7"/>
    <cfRule type="duplicateValues" dxfId="1" priority="6"/>
    <cfRule type="duplicateValues" dxfId="1" priority="5"/>
  </conditionalFormatting>
  <conditionalFormatting sqref="A1:A4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A5:A7"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2" priority="42"/>
    <cfRule type="duplicateValues" dxfId="2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A8:A13"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A14:A16">
    <cfRule type="duplicateValues" dxfId="1" priority="12"/>
    <cfRule type="duplicateValues" dxfId="1" priority="11"/>
    <cfRule type="duplicateValues" dxfId="1" priority="10"/>
    <cfRule type="duplicateValues" dxfId="1" priority="9"/>
  </conditionalFormatting>
  <conditionalFormatting sqref="A50:A1048576">
    <cfRule type="duplicateValues" dxfId="0" priority="184"/>
  </conditionalFormatting>
  <conditionalFormatting sqref="B5:B7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2" priority="24"/>
    <cfRule type="duplicateValues" dxfId="2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A32 A35 A38"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47 A44 A41">
    <cfRule type="duplicateValues" dxfId="1" priority="56"/>
    <cfRule type="duplicateValues" dxfId="1" priority="55"/>
    <cfRule type="duplicateValues" dxfId="1" priority="54"/>
    <cfRule type="duplicateValues" dxfId="1" priority="53"/>
  </conditionalFormatting>
  <dataValidations count="3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M5 N5 P5 R5 S5 AE5 M6 N6 P6 R6 S6 AE6 M7 N7 P7 R7 S7 AE7 AH7 K5:K7 L5:L7 R8:R9 S8:S9 T8:T9 U8:U9 V8:V9 W8:W9 X8:X9 Q17:S19">
      <formula1>#REF!</formula1>
    </dataValidation>
    <dataValidation type="list" allowBlank="1" showInputMessage="1" showErrorMessage="1" sqref="AH49 AH47:AH48">
      <formula1>[1]数据源!#REF!</formula1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6">
              <controlPr defaultSize="0">
                <anchor moveWithCells="1" sizeWithCells="1">
                  <from>
                    <xdr:col>39</xdr:col>
                    <xdr:colOff>285750</xdr:colOff>
                    <xdr:row>0</xdr:row>
                    <xdr:rowOff>19050</xdr:rowOff>
                  </from>
                  <to>
                    <xdr:col>40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8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3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4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5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6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7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20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2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40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3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31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Spinner 47" r:id="rId3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Spinner 48" r:id="rId33">
              <controlPr defaultSize="0">
                <anchor moveWithCells="1" sizeWithCells="1">
                  <from>
                    <xdr:col>39</xdr:col>
                    <xdr:colOff>333375</xdr:colOff>
                    <xdr:row>0</xdr:row>
                    <xdr:rowOff>9525</xdr:rowOff>
                  </from>
                  <to>
                    <xdr:col>39</xdr:col>
                    <xdr:colOff>333375</xdr:colOff>
                    <xdr:row>0</xdr:row>
                    <xdr:rowOff>258445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Spinner 49" r:id="rId3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Spinner 50" r:id="rId3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Spinner 51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Spinner 52" r:id="rId3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Spinner 53" r:id="rId38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Spinner 54" r:id="rId39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Spinner 55" r:id="rId40">
              <controlPr defaultSize="0">
                <anchor moveWithCells="1" sizeWithCells="1">
                  <from>
                    <xdr:col>38</xdr:col>
                    <xdr:colOff>419100</xdr:colOff>
                    <xdr:row>0</xdr:row>
                    <xdr:rowOff>19050</xdr:rowOff>
                  </from>
                  <to>
                    <xdr:col>38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Spinner 56" r:id="rId41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Spinner 57" r:id="rId42">
              <controlPr defaultSize="0">
                <anchor moveWithCells="1" sizeWithCells="1">
                  <from>
                    <xdr:col>33</xdr:col>
                    <xdr:colOff>628650</xdr:colOff>
                    <xdr:row>0</xdr:row>
                    <xdr:rowOff>9525</xdr:rowOff>
                  </from>
                  <to>
                    <xdr:col>33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Spinner 58" r:id="rId43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Spinner 59" r:id="rId44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9525</xdr:rowOff>
                  </from>
                  <to>
                    <xdr:col>37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Spinner 60" r:id="rId45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Spinner 61" r:id="rId46">
              <controlPr defaultSize="0">
                <anchor moveWithCells="1" sizeWithCells="1">
                  <from>
                    <xdr:col>39</xdr:col>
                    <xdr:colOff>381000</xdr:colOff>
                    <xdr:row>0</xdr:row>
                    <xdr:rowOff>635</xdr:rowOff>
                  </from>
                  <to>
                    <xdr:col>39</xdr:col>
                    <xdr:colOff>381000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Spinner 62" r:id="rId4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Spinner 63" r:id="rId4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Spinner 64" r:id="rId4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name="Spinner 65" r:id="rId5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name="Spinner 66" r:id="rId51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9525</xdr:rowOff>
                  </from>
                  <to>
                    <xdr:col>36</xdr:col>
                    <xdr:colOff>628650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name="Spinner 67" r:id="rId52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9525</xdr:rowOff>
                  </from>
                  <to>
                    <xdr:col>38</xdr:col>
                    <xdr:colOff>904875</xdr:colOff>
                    <xdr:row>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Spinner 68" r:id="rId53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Spinner 81" r:id="rId54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Spinner 82" r:id="rId55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Spinner 83" r:id="rId56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Spinner 84" r:id="rId5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Spinner 85" r:id="rId5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Spinner 86" r:id="rId5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Spinner 87" r:id="rId6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Spinner 88" r:id="rId6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name="Spinner 89" r:id="rId6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name="Spinner 90" r:id="rId6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name="Spinner 91" r:id="rId6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name="Spinner 93" r:id="rId6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name="Spinner 94" r:id="rId66">
              <controlPr defaultSize="0">
                <anchor moveWithCells="1" sizeWithCells="1">
                  <from>
                    <xdr:col>40</xdr:col>
                    <xdr:colOff>0</xdr:colOff>
                    <xdr:row>0</xdr:row>
                    <xdr:rowOff>9525</xdr:rowOff>
                  </from>
                  <to>
                    <xdr:col>40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name="Spinner 95" r:id="rId6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name="Spinner 96" r:id="rId68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name="Spinner 97" r:id="rId69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name="Spinner 98" r:id="rId70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Spinner 99" r:id="rId71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Spinner 100" r:id="rId72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Spinner 101" r:id="rId73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name="Spinner 102" r:id="rId7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Spinner 103" r:id="rId75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Spinner 104" r:id="rId76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Spinner 105" r:id="rId77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workbookViewId="0">
      <selection activeCell="F25" sqref="F25"/>
    </sheetView>
  </sheetViews>
  <sheetFormatPr defaultColWidth="9" defaultRowHeight="16.5" outlineLevelCol="4"/>
  <cols>
    <col min="1" max="1" width="4.625" style="1" customWidth="1"/>
    <col min="2" max="2" width="9" style="1"/>
    <col min="3" max="3" width="31" style="1" customWidth="1"/>
    <col min="4" max="4" width="9" style="1"/>
  </cols>
  <sheetData>
    <row r="1" ht="20" customHeight="1" spans="1:5">
      <c r="A1" s="2" t="s">
        <v>1</v>
      </c>
      <c r="B1" s="2" t="s">
        <v>3</v>
      </c>
      <c r="C1" s="2" t="s">
        <v>66</v>
      </c>
      <c r="D1" s="2" t="s">
        <v>67</v>
      </c>
      <c r="E1" s="3"/>
    </row>
    <row r="2" ht="14.25" spans="1:5">
      <c r="A2" s="4">
        <f>ROW()-1</f>
        <v>1</v>
      </c>
      <c r="B2" s="5" t="s">
        <v>28</v>
      </c>
      <c r="C2" s="6" t="s">
        <v>29</v>
      </c>
      <c r="D2" s="6">
        <v>-96</v>
      </c>
      <c r="E2" s="6"/>
    </row>
    <row r="3" ht="14.25" spans="1:5">
      <c r="A3" s="4">
        <f>ROW()-1</f>
        <v>2</v>
      </c>
      <c r="B3" s="6"/>
      <c r="C3" s="6"/>
      <c r="D3" s="6"/>
      <c r="E3" s="6"/>
    </row>
    <row r="4" ht="14.25" spans="1:5">
      <c r="A4" s="4">
        <f>ROW()-1</f>
        <v>3</v>
      </c>
      <c r="B4" s="6"/>
      <c r="C4" s="6"/>
      <c r="D4" s="6"/>
      <c r="E4" s="6"/>
    </row>
    <row r="5" ht="14.25" spans="1:5">
      <c r="A5" s="4"/>
      <c r="B5" s="6"/>
      <c r="C5" s="6"/>
      <c r="D5" s="6"/>
      <c r="E5" s="6"/>
    </row>
    <row r="6" ht="14.25" spans="1:5">
      <c r="A6" s="4"/>
      <c r="B6" s="6"/>
      <c r="C6" s="6"/>
      <c r="D6" s="6"/>
      <c r="E6" s="6"/>
    </row>
    <row r="7" ht="14.25" spans="1:5">
      <c r="A7" s="4"/>
      <c r="B7" s="6"/>
      <c r="C7" s="6"/>
      <c r="D7" s="6"/>
      <c r="E7" s="6"/>
    </row>
    <row r="8" ht="14.25" spans="1:5">
      <c r="A8" s="4"/>
      <c r="B8" s="6"/>
      <c r="C8" s="6"/>
      <c r="D8" s="6"/>
      <c r="E8" s="6"/>
    </row>
    <row r="9" ht="14.25" spans="1:5">
      <c r="A9" s="4"/>
      <c r="B9" s="6"/>
      <c r="C9" s="6"/>
      <c r="D9" s="6"/>
      <c r="E9" s="6"/>
    </row>
    <row r="10" ht="14.25" spans="1:5">
      <c r="A10" s="4"/>
      <c r="B10" s="6"/>
      <c r="C10" s="6"/>
      <c r="D10" s="6"/>
      <c r="E10" s="6"/>
    </row>
    <row r="11" ht="14.25" spans="1:5">
      <c r="A11" s="4"/>
      <c r="B11" s="6"/>
      <c r="C11" s="6"/>
      <c r="D11" s="6"/>
      <c r="E11" s="6"/>
    </row>
    <row r="12" ht="14.25" spans="1:5">
      <c r="A12" s="4">
        <v>4</v>
      </c>
      <c r="B12" s="6"/>
      <c r="C12" s="6"/>
      <c r="D12" s="6"/>
      <c r="E12" s="3"/>
    </row>
    <row r="13" spans="1:4">
      <c r="A13" s="1" t="s">
        <v>68</v>
      </c>
      <c r="D13" s="1">
        <f>SUM(D2:D9)</f>
        <v>-96</v>
      </c>
    </row>
    <row r="20" spans="3:3">
      <c r="C20" s="7"/>
    </row>
  </sheetData>
  <conditionalFormatting sqref="B12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C2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2023-08-28T01:09:37Z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  <property fmtid="{D5CDD505-2E9C-101B-9397-08002B2CF9AE}" pid="5" name="ICV">
    <vt:lpwstr>D373FB70BDD94126B14A5C9958A6261C</vt:lpwstr>
  </property>
</Properties>
</file>