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11" r:id="rId1"/>
    <sheet name="劳务费" sheetId="7" r:id="rId2"/>
    <sheet name="考勤" sheetId="6" r:id="rId3"/>
    <sheet name="奖惩" sheetId="4" r:id="rId4"/>
    <sheet name="Sheet1" sheetId="12" r:id="rId5"/>
  </sheets>
  <externalReferences>
    <externalReference r:id="rId7"/>
  </externalReferences>
  <definedNames>
    <definedName name="_xlnm._FilterDatabase" localSheetId="1" hidden="1">劳务费!$A$2:$P$21</definedName>
    <definedName name="_xlnm._FilterDatabase" localSheetId="2" hidden="1">考勤!$4:$60</definedName>
    <definedName name="_xlnm.Print_Titles" localSheetId="2">考勤!$3:$4</definedName>
  </definedNames>
  <calcPr calcId="144525"/>
  <pivotCaches>
    <pivotCache cacheId="0" r:id="rId6"/>
  </pivotCaches>
</workbook>
</file>

<file path=xl/comments1.xml><?xml version="1.0" encoding="utf-8"?>
<comments xmlns="http://schemas.openxmlformats.org/spreadsheetml/2006/main">
  <authors>
    <author>WuYanxia</author>
    <author>Administrator</author>
  </authors>
  <commentList>
    <comment ref="K8" authorId="0">
      <text>
        <r>
          <rPr>
            <b/>
            <sz val="9"/>
            <rFont val="宋体"/>
            <charset val="134"/>
          </rPr>
          <t>WuYanxia:</t>
        </r>
        <r>
          <rPr>
            <sz val="9"/>
            <rFont val="宋体"/>
            <charset val="134"/>
          </rPr>
          <t xml:space="preserve">
6.30</t>
        </r>
      </text>
    </comment>
    <comment ref="S1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T1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U1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V19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S2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T2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U2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V2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W2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X2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Y2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Z25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S2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T2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U2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V2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W2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X2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Y2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Z2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S3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T3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U3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V3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W3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X3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Y3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Z3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S3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T3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U3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V3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W3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X3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Y3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Z3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S3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T37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
</t>
        </r>
      </text>
    </comment>
    <comment ref="AA4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B4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C4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D4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E4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F40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T4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U4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V4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W4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X4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Y4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Z43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W4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X4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Y4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Z4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  <comment ref="AA46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夜班</t>
        </r>
      </text>
    </comment>
  </commentList>
</comments>
</file>

<file path=xl/sharedStrings.xml><?xml version="1.0" encoding="utf-8"?>
<sst xmlns="http://schemas.openxmlformats.org/spreadsheetml/2006/main" count="312" uniqueCount="66">
  <si>
    <t>陕西劳务7月劳务费</t>
  </si>
  <si>
    <t>序号</t>
  </si>
  <si>
    <t>车间</t>
  </si>
  <si>
    <t>姓名</t>
  </si>
  <si>
    <t>入职时间</t>
  </si>
  <si>
    <t>出勤天数</t>
  </si>
  <si>
    <t>日常工时</t>
  </si>
  <si>
    <t>日常工价</t>
  </si>
  <si>
    <t>日常工资</t>
  </si>
  <si>
    <t>加班工时</t>
  </si>
  <si>
    <t>加班工价</t>
  </si>
  <si>
    <t>加班工资</t>
  </si>
  <si>
    <t>奖惩</t>
  </si>
  <si>
    <t>工资小计</t>
  </si>
  <si>
    <t>饭补</t>
  </si>
  <si>
    <t>工资合计</t>
  </si>
  <si>
    <t>备注</t>
  </si>
  <si>
    <t>发泡</t>
  </si>
  <si>
    <t>查义伍</t>
  </si>
  <si>
    <t/>
  </si>
  <si>
    <t>邓佳洋</t>
  </si>
  <si>
    <t>离职饭费差额</t>
  </si>
  <si>
    <t>韩唐峰</t>
  </si>
  <si>
    <t>井涛涛</t>
  </si>
  <si>
    <t>李世轩</t>
  </si>
  <si>
    <t>李万民</t>
  </si>
  <si>
    <t>刘静</t>
  </si>
  <si>
    <t>80%工资</t>
  </si>
  <si>
    <t>刘军良</t>
  </si>
  <si>
    <t>王丽</t>
  </si>
  <si>
    <t>王玲</t>
  </si>
  <si>
    <t>王奕豪</t>
  </si>
  <si>
    <t>7月不良品扣款</t>
  </si>
  <si>
    <t>许超</t>
  </si>
  <si>
    <t>岳树花</t>
  </si>
  <si>
    <t>常小宁</t>
  </si>
  <si>
    <t>卢小侠</t>
  </si>
  <si>
    <t>张明波</t>
  </si>
  <si>
    <t>合计：</t>
  </si>
  <si>
    <t>开票数</t>
  </si>
  <si>
    <t>编制</t>
  </si>
  <si>
    <t>审核</t>
  </si>
  <si>
    <t>求和项:工资合计</t>
  </si>
  <si>
    <t>总计</t>
  </si>
  <si>
    <t>陕西7月劳务费</t>
  </si>
  <si>
    <t>操作工</t>
  </si>
  <si>
    <t>河北光华荣昌汽车部件有限公司</t>
  </si>
  <si>
    <t>金属件厂焊接车间</t>
  </si>
  <si>
    <t>应出勤天数：</t>
  </si>
  <si>
    <t>日期</t>
  </si>
  <si>
    <t>班组</t>
  </si>
  <si>
    <t>时间</t>
  </si>
  <si>
    <t>餐补出勤</t>
  </si>
  <si>
    <t>正常出勤时长</t>
  </si>
  <si>
    <t>加班（小时）</t>
  </si>
  <si>
    <t>计薪工时</t>
  </si>
  <si>
    <t>本人签字</t>
  </si>
  <si>
    <t>超8小时加班小时数</t>
  </si>
  <si>
    <t>日常出勤含8小时内出勤</t>
  </si>
  <si>
    <t>平时加班</t>
  </si>
  <si>
    <t>周末加班</t>
  </si>
  <si>
    <t>上午</t>
  </si>
  <si>
    <t>下午</t>
  </si>
  <si>
    <t>加班</t>
  </si>
  <si>
    <t>异常情况</t>
  </si>
  <si>
    <t>扣款金额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</si>
</sst>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dd"/>
    <numFmt numFmtId="177" formatCode="aaa"/>
    <numFmt numFmtId="178" formatCode="General&quot;年&quot;"/>
    <numFmt numFmtId="179" formatCode="General&quot;月&quot;"/>
    <numFmt numFmtId="180" formatCode="0.0"/>
    <numFmt numFmtId="181" formatCode="0.00_ "/>
    <numFmt numFmtId="182" formatCode="yyyy&quot;年&quot;m&quot;月&quot;d&quot;日&quot;;@"/>
  </numFmts>
  <fonts count="43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2"/>
      <name val="宋体"/>
      <charset val="134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11"/>
      <color theme="1"/>
      <name val="微软雅黑"/>
      <charset val="134"/>
    </font>
    <font>
      <b/>
      <sz val="11"/>
      <color indexed="8"/>
      <name val="微软雅黑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b/>
      <sz val="11"/>
      <color theme="0"/>
      <name val="微软雅黑"/>
      <charset val="134"/>
    </font>
    <font>
      <b/>
      <sz val="11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9" applyNumberFormat="0" applyAlignment="0" applyProtection="0">
      <alignment vertical="center"/>
    </xf>
    <xf numFmtId="0" fontId="32" fillId="7" borderId="8" applyNumberFormat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5" fillId="0" borderId="0"/>
    <xf numFmtId="0" fontId="12" fillId="0" borderId="0">
      <alignment vertical="center"/>
    </xf>
  </cellStyleXfs>
  <cellXfs count="75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>
      <alignment vertical="center"/>
    </xf>
    <xf numFmtId="0" fontId="1" fillId="3" borderId="2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/>
    <xf numFmtId="9" fontId="6" fillId="0" borderId="2" xfId="3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/>
    <xf numFmtId="0" fontId="0" fillId="0" borderId="0" xfId="0" applyFill="1">
      <alignment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176" fontId="13" fillId="0" borderId="2" xfId="0" applyNumberFormat="1" applyFont="1" applyFill="1" applyBorder="1" applyAlignment="1" applyProtection="1">
      <alignment horizontal="center" vertical="center"/>
    </xf>
    <xf numFmtId="177" fontId="12" fillId="0" borderId="2" xfId="0" applyNumberFormat="1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4" fillId="0" borderId="2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0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protection locked="0"/>
    </xf>
    <xf numFmtId="178" fontId="9" fillId="0" borderId="0" xfId="0" applyNumberFormat="1" applyFont="1" applyFill="1" applyBorder="1" applyAlignment="1" applyProtection="1">
      <alignment horizontal="left" vertical="center"/>
      <protection locked="0"/>
    </xf>
    <xf numFmtId="179" fontId="10" fillId="0" borderId="0" xfId="0" applyNumberFormat="1" applyFont="1" applyFill="1" applyBorder="1" applyAlignment="1" applyProtection="1">
      <alignment horizontal="left" vertical="center"/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vertical="center"/>
    </xf>
    <xf numFmtId="0" fontId="13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</xf>
    <xf numFmtId="180" fontId="15" fillId="0" borderId="2" xfId="0" applyNumberFormat="1" applyFont="1" applyFill="1" applyBorder="1" applyAlignment="1" applyProtection="1">
      <alignment horizontal="center" vertical="center"/>
    </xf>
    <xf numFmtId="180" fontId="15" fillId="3" borderId="2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wrapText="1"/>
    </xf>
    <xf numFmtId="180" fontId="15" fillId="0" borderId="3" xfId="0" applyNumberFormat="1" applyFont="1" applyFill="1" applyBorder="1" applyAlignment="1" applyProtection="1">
      <alignment horizontal="center" vertical="center"/>
    </xf>
    <xf numFmtId="180" fontId="15" fillId="0" borderId="4" xfId="0" applyNumberFormat="1" applyFont="1" applyFill="1" applyBorder="1" applyAlignment="1" applyProtection="1">
      <alignment horizontal="center" vertical="center"/>
    </xf>
    <xf numFmtId="180" fontId="15" fillId="0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21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right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 vertical="center" wrapText="1"/>
    </xf>
    <xf numFmtId="181" fontId="5" fillId="0" borderId="2" xfId="0" applyNumberFormat="1" applyFont="1" applyFill="1" applyBorder="1" applyAlignment="1">
      <alignment horizontal="left" wrapText="1"/>
    </xf>
    <xf numFmtId="0" fontId="5" fillId="0" borderId="2" xfId="0" applyFont="1" applyFill="1" applyBorder="1" applyAlignment="1">
      <alignment wrapText="1"/>
    </xf>
    <xf numFmtId="0" fontId="18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182" fontId="1" fillId="0" borderId="2" xfId="0" applyNumberFormat="1" applyFont="1" applyFill="1" applyBorder="1" applyAlignment="1" applyProtection="1">
      <alignment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C000"/>
      <color rgb="00000000"/>
      <color rgb="00FFFF00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pin" dx="22" fmlaLink="$AI$1" max="2099" min="2020" page="10" val="2020"/>
</file>

<file path=xl/ctrlProps/ctrlProp10.xml><?xml version="1.0" encoding="utf-8"?>
<formControlPr xmlns="http://schemas.microsoft.com/office/spreadsheetml/2009/9/main" objectType="Spin" dx="22" fmlaLink="$AM$1" max="2099" min="2020" page="10" val="2020"/>
</file>

<file path=xl/ctrlProps/ctrlProp11.xml><?xml version="1.0" encoding="utf-8"?>
<formControlPr xmlns="http://schemas.microsoft.com/office/spreadsheetml/2009/9/main" objectType="Spin" dx="22" fmlaLink="$AH$1" max="2099" min="2020" page="10" val="2020"/>
</file>

<file path=xl/ctrlProps/ctrlProp12.xml><?xml version="1.0" encoding="utf-8"?>
<formControlPr xmlns="http://schemas.microsoft.com/office/spreadsheetml/2009/9/main" objectType="Spin" dx="22" fmlaLink="$AL$1" max="2099" min="2020" page="10" val="2023"/>
</file>

<file path=xl/ctrlProps/ctrlProp13.xml><?xml version="1.0" encoding="utf-8"?>
<formControlPr xmlns="http://schemas.microsoft.com/office/spreadsheetml/2009/9/main" objectType="Spin" dx="22" fmlaLink="$AM$1" max="12" min="1" page="10" val="1"/>
</file>

<file path=xl/ctrlProps/ctrlProp14.xml><?xml version="1.0" encoding="utf-8"?>
<formControlPr xmlns="http://schemas.microsoft.com/office/spreadsheetml/2009/9/main" objectType="Spin" dx="22" fmlaLink="$AL$1" max="2099" min="2020" page="10" val="2023"/>
</file>

<file path=xl/ctrlProps/ctrlProp15.xml><?xml version="1.0" encoding="utf-8"?>
<formControlPr xmlns="http://schemas.microsoft.com/office/spreadsheetml/2009/9/main" objectType="Spin" dx="22" fmlaLink="$AH$1" max="2099" min="2020" page="10" val="2020"/>
</file>

<file path=xl/ctrlProps/ctrlProp16.xml><?xml version="1.0" encoding="utf-8"?>
<formControlPr xmlns="http://schemas.microsoft.com/office/spreadsheetml/2009/9/main" objectType="Spin" dx="22" fmlaLink="$AL$1" max="2099" min="2020" page="10" val="2023"/>
</file>

<file path=xl/ctrlProps/ctrlProp17.xml><?xml version="1.0" encoding="utf-8"?>
<formControlPr xmlns="http://schemas.microsoft.com/office/spreadsheetml/2009/9/main" objectType="Spin" dx="22" fmlaLink="$AL$1" max="2099" min="2020" page="10" val="2023"/>
</file>

<file path=xl/ctrlProps/ctrlProp18.xml><?xml version="1.0" encoding="utf-8"?>
<formControlPr xmlns="http://schemas.microsoft.com/office/spreadsheetml/2009/9/main" objectType="Spin" dx="22" fmlaLink="$AI$1" max="2099" min="2020" page="10" val="2020"/>
</file>

<file path=xl/ctrlProps/ctrlProp19.xml><?xml version="1.0" encoding="utf-8"?>
<formControlPr xmlns="http://schemas.microsoft.com/office/spreadsheetml/2009/9/main" objectType="Spin" dx="22" fmlaLink="$AN$1" max="12" min="1" page="10" val="7"/>
</file>

<file path=xl/ctrlProps/ctrlProp2.xml><?xml version="1.0" encoding="utf-8"?>
<formControlPr xmlns="http://schemas.microsoft.com/office/spreadsheetml/2009/9/main" objectType="Spin" dx="22" fmlaLink="$AM$1" max="2099" min="2020" page="10" val="2020"/>
</file>

<file path=xl/ctrlProps/ctrlProp20.xml><?xml version="1.0" encoding="utf-8"?>
<formControlPr xmlns="http://schemas.microsoft.com/office/spreadsheetml/2009/9/main" objectType="Spin" dx="22" fmlaLink="$AI$1" max="2099" min="2020" page="10" val="2020"/>
</file>

<file path=xl/ctrlProps/ctrlProp21.xml><?xml version="1.0" encoding="utf-8"?>
<formControlPr xmlns="http://schemas.microsoft.com/office/spreadsheetml/2009/9/main" objectType="Spin" dx="22" fmlaLink="$AM$1" max="2099" min="2020" page="10" val="2020"/>
</file>

<file path=xl/ctrlProps/ctrlProp22.xml><?xml version="1.0" encoding="utf-8"?>
<formControlPr xmlns="http://schemas.microsoft.com/office/spreadsheetml/2009/9/main" objectType="Spin" dx="22" fmlaLink="$AN$1" max="12" min="1" page="10" val="7"/>
</file>

<file path=xl/ctrlProps/ctrlProp23.xml><?xml version="1.0" encoding="utf-8"?>
<formControlPr xmlns="http://schemas.microsoft.com/office/spreadsheetml/2009/9/main" objectType="Spin" dx="22" fmlaLink="$AM$1" max="2099" min="2020" page="10" val="2020"/>
</file>

<file path=xl/ctrlProps/ctrlProp24.xml><?xml version="1.0" encoding="utf-8"?>
<formControlPr xmlns="http://schemas.microsoft.com/office/spreadsheetml/2009/9/main" objectType="Spin" dx="22" fmlaLink="$AI$1" max="2099" min="2020" page="10" val="2020"/>
</file>

<file path=xl/ctrlProps/ctrlProp25.xml><?xml version="1.0" encoding="utf-8"?>
<formControlPr xmlns="http://schemas.microsoft.com/office/spreadsheetml/2009/9/main" objectType="Spin" dx="22" fmlaLink="$AM$1" max="2099" min="2020" page="10" val="2020"/>
</file>

<file path=xl/ctrlProps/ctrlProp26.xml><?xml version="1.0" encoding="utf-8"?>
<formControlPr xmlns="http://schemas.microsoft.com/office/spreadsheetml/2009/9/main" objectType="Spin" dx="22" fmlaLink="$AN$1" max="12" min="1" page="10" val="7"/>
</file>

<file path=xl/ctrlProps/ctrlProp27.xml><?xml version="1.0" encoding="utf-8"?>
<formControlPr xmlns="http://schemas.microsoft.com/office/spreadsheetml/2009/9/main" objectType="Spin" dx="22" fmlaLink="$AM$1" max="2099" min="2020" page="10" val="2020"/>
</file>

<file path=xl/ctrlProps/ctrlProp28.xml><?xml version="1.0" encoding="utf-8"?>
<formControlPr xmlns="http://schemas.microsoft.com/office/spreadsheetml/2009/9/main" objectType="Spin" dx="22" fmlaLink="$AI$1" max="2099" min="2020" page="10" val="2020"/>
</file>

<file path=xl/ctrlProps/ctrlProp29.xml><?xml version="1.0" encoding="utf-8"?>
<formControlPr xmlns="http://schemas.microsoft.com/office/spreadsheetml/2009/9/main" objectType="Spin" dx="22" fmlaLink="$AM$1" max="2099" min="2020" page="10" val="2020"/>
</file>

<file path=xl/ctrlProps/ctrlProp3.xml><?xml version="1.0" encoding="utf-8"?>
<formControlPr xmlns="http://schemas.microsoft.com/office/spreadsheetml/2009/9/main" objectType="Spin" dx="22" fmlaLink="$AN$1" max="12" min="1" page="10" val="7"/>
</file>

<file path=xl/ctrlProps/ctrlProp30.xml><?xml version="1.0" encoding="utf-8"?>
<formControlPr xmlns="http://schemas.microsoft.com/office/spreadsheetml/2009/9/main" objectType="Spin" dx="22" fmlaLink="$AN$1" max="12" min="1" page="10" val="7"/>
</file>

<file path=xl/ctrlProps/ctrlProp31.xml><?xml version="1.0" encoding="utf-8"?>
<formControlPr xmlns="http://schemas.microsoft.com/office/spreadsheetml/2009/9/main" objectType="Spin" dx="22" fmlaLink="$AM$1" max="2099" min="2020" page="10" val="2020"/>
</file>

<file path=xl/ctrlProps/ctrlProp32.xml><?xml version="1.0" encoding="utf-8"?>
<formControlPr xmlns="http://schemas.microsoft.com/office/spreadsheetml/2009/9/main" objectType="Spin" dx="22" fmlaLink="$AI$1" max="2099" min="2020" page="10" val="2020"/>
</file>

<file path=xl/ctrlProps/ctrlProp33.xml><?xml version="1.0" encoding="utf-8"?>
<formControlPr xmlns="http://schemas.microsoft.com/office/spreadsheetml/2009/9/main" objectType="Spin" dx="22" fmlaLink="$AM$1" max="2099" min="2020" page="10" val="2020"/>
</file>

<file path=xl/ctrlProps/ctrlProp34.xml><?xml version="1.0" encoding="utf-8"?>
<formControlPr xmlns="http://schemas.microsoft.com/office/spreadsheetml/2009/9/main" objectType="Spin" dx="22" fmlaLink="$AM$1" max="2099" min="2020" page="10" val="2020"/>
</file>

<file path=xl/ctrlProps/ctrlProp35.xml><?xml version="1.0" encoding="utf-8"?>
<formControlPr xmlns="http://schemas.microsoft.com/office/spreadsheetml/2009/9/main" objectType="Spin" dx="22" fmlaLink="$AH$1" max="2099" min="2020" page="10" val="2020"/>
</file>

<file path=xl/ctrlProps/ctrlProp36.xml><?xml version="1.0" encoding="utf-8"?>
<formControlPr xmlns="http://schemas.microsoft.com/office/spreadsheetml/2009/9/main" objectType="Spin" dx="22" fmlaLink="$AL$1" max="2099" min="2020" page="10" val="2023"/>
</file>

<file path=xl/ctrlProps/ctrlProp37.xml><?xml version="1.0" encoding="utf-8"?>
<formControlPr xmlns="http://schemas.microsoft.com/office/spreadsheetml/2009/9/main" objectType="Spin" dx="22" fmlaLink="$AM$1" max="12" min="1" page="10" val="1"/>
</file>

<file path=xl/ctrlProps/ctrlProp38.xml><?xml version="1.0" encoding="utf-8"?>
<formControlPr xmlns="http://schemas.microsoft.com/office/spreadsheetml/2009/9/main" objectType="Spin" dx="22" fmlaLink="$AL$1" max="2099" min="2020" page="10" val="2023"/>
</file>

<file path=xl/ctrlProps/ctrlProp39.xml><?xml version="1.0" encoding="utf-8"?>
<formControlPr xmlns="http://schemas.microsoft.com/office/spreadsheetml/2009/9/main" objectType="Spin" dx="22" fmlaLink="$AH$1" max="2099" min="2020" page="10" val="2020"/>
</file>

<file path=xl/ctrlProps/ctrlProp4.xml><?xml version="1.0" encoding="utf-8"?>
<formControlPr xmlns="http://schemas.microsoft.com/office/spreadsheetml/2009/9/main" objectType="Spin" dx="22" fmlaLink="$AM$1" max="2099" min="2020" page="10" val="2020"/>
</file>

<file path=xl/ctrlProps/ctrlProp40.xml><?xml version="1.0" encoding="utf-8"?>
<formControlPr xmlns="http://schemas.microsoft.com/office/spreadsheetml/2009/9/main" objectType="Spin" dx="22" fmlaLink="$AL$1" max="2099" min="2020" page="10" val="2023"/>
</file>

<file path=xl/ctrlProps/ctrlProp41.xml><?xml version="1.0" encoding="utf-8"?>
<formControlPr xmlns="http://schemas.microsoft.com/office/spreadsheetml/2009/9/main" objectType="Spin" dx="22" fmlaLink="$AL$1" max="2099" min="2020" page="10" val="2023"/>
</file>

<file path=xl/ctrlProps/ctrlProp42.xml><?xml version="1.0" encoding="utf-8"?>
<formControlPr xmlns="http://schemas.microsoft.com/office/spreadsheetml/2009/9/main" objectType="Spin" dx="22" fmlaLink="$AI$1" max="2099" min="2020" page="10" val="2020"/>
</file>

<file path=xl/ctrlProps/ctrlProp43.xml><?xml version="1.0" encoding="utf-8"?>
<formControlPr xmlns="http://schemas.microsoft.com/office/spreadsheetml/2009/9/main" objectType="Spin" dx="22" fmlaLink="$AN$1" max="12" min="1" page="10" val="7"/>
</file>

<file path=xl/ctrlProps/ctrlProp44.xml><?xml version="1.0" encoding="utf-8"?>
<formControlPr xmlns="http://schemas.microsoft.com/office/spreadsheetml/2009/9/main" objectType="Spin" dx="22" fmlaLink="$AI$1" max="2099" min="2020" page="10" val="2020"/>
</file>

<file path=xl/ctrlProps/ctrlProp45.xml><?xml version="1.0" encoding="utf-8"?>
<formControlPr xmlns="http://schemas.microsoft.com/office/spreadsheetml/2009/9/main" objectType="Spin" dx="22" fmlaLink="$AM$1" max="2099" min="2020" page="10" val="2020"/>
</file>

<file path=xl/ctrlProps/ctrlProp46.xml><?xml version="1.0" encoding="utf-8"?>
<formControlPr xmlns="http://schemas.microsoft.com/office/spreadsheetml/2009/9/main" objectType="Spin" dx="22" fmlaLink="$AN$1" max="12" min="1" page="10" val="7"/>
</file>

<file path=xl/ctrlProps/ctrlProp47.xml><?xml version="1.0" encoding="utf-8"?>
<formControlPr xmlns="http://schemas.microsoft.com/office/spreadsheetml/2009/9/main" objectType="Spin" dx="22" fmlaLink="$AM$1" max="2099" min="2020" page="10" val="2020"/>
</file>

<file path=xl/ctrlProps/ctrlProp48.xml><?xml version="1.0" encoding="utf-8"?>
<formControlPr xmlns="http://schemas.microsoft.com/office/spreadsheetml/2009/9/main" objectType="Spin" dx="22" fmlaLink="$AK$1" max="2099" min="2020" page="10" val="2020"/>
</file>

<file path=xl/ctrlProps/ctrlProp49.xml><?xml version="1.0" encoding="utf-8"?>
<formControlPr xmlns="http://schemas.microsoft.com/office/spreadsheetml/2009/9/main" objectType="Spin" dx="22" fmlaLink="$AM$1" max="12" min="1" page="10" val="1"/>
</file>

<file path=xl/ctrlProps/ctrlProp5.xml><?xml version="1.0" encoding="utf-8"?>
<formControlPr xmlns="http://schemas.microsoft.com/office/spreadsheetml/2009/9/main" objectType="Spin" dx="22" fmlaLink="$AI$1" max="2099" min="2020" page="10" val="2020"/>
</file>

<file path=xl/ctrlProps/ctrlProp50.xml><?xml version="1.0" encoding="utf-8"?>
<formControlPr xmlns="http://schemas.microsoft.com/office/spreadsheetml/2009/9/main" objectType="Spin" dx="22" fmlaLink="$AK$1" max="2100" min="1900" page="10" val="1900"/>
</file>

<file path=xl/ctrlProps/ctrlProp51.xml><?xml version="1.0" encoding="utf-8"?>
<formControlPr xmlns="http://schemas.microsoft.com/office/spreadsheetml/2009/9/main" objectType="Spin" dx="22" fmlaLink="$AI$1" max="2099" min="2020" page="10" val="2020"/>
</file>

<file path=xl/ctrlProps/ctrlProp52.xml><?xml version="1.0" encoding="utf-8"?>
<formControlPr xmlns="http://schemas.microsoft.com/office/spreadsheetml/2009/9/main" objectType="Spin" dx="22" fmlaLink="$AM$1" max="2099" min="2020" page="10" val="2020"/>
</file>

<file path=xl/ctrlProps/ctrlProp53.xml><?xml version="1.0" encoding="utf-8"?>
<formControlPr xmlns="http://schemas.microsoft.com/office/spreadsheetml/2009/9/main" objectType="Spin" dx="22" fmlaLink="$AN$1" max="12" min="1" page="10" val="7"/>
</file>

<file path=xl/ctrlProps/ctrlProp54.xml><?xml version="1.0" encoding="utf-8"?>
<formControlPr xmlns="http://schemas.microsoft.com/office/spreadsheetml/2009/9/main" objectType="Spin" dx="22" fmlaLink="$AM$1" max="2099" min="2020" page="10" val="2020"/>
</file>

<file path=xl/ctrlProps/ctrlProp55.xml><?xml version="1.0" encoding="utf-8"?>
<formControlPr xmlns="http://schemas.microsoft.com/office/spreadsheetml/2009/9/main" objectType="Spin" dx="22" fmlaLink="$AK$1" max="2099" min="2020" page="10" val="2020"/>
</file>

<file path=xl/ctrlProps/ctrlProp56.xml><?xml version="1.0" encoding="utf-8"?>
<formControlPr xmlns="http://schemas.microsoft.com/office/spreadsheetml/2009/9/main" objectType="Spin" dx="22" fmlaLink="$AM$1" max="12" min="1" page="10" val="1"/>
</file>

<file path=xl/ctrlProps/ctrlProp57.xml><?xml version="1.0" encoding="utf-8"?>
<formControlPr xmlns="http://schemas.microsoft.com/office/spreadsheetml/2009/9/main" objectType="Spin" dx="22" fmlaLink="$AK$1" max="2100" min="1900" page="10" val="1900"/>
</file>

<file path=xl/ctrlProps/ctrlProp58.xml><?xml version="1.0" encoding="utf-8"?>
<formControlPr xmlns="http://schemas.microsoft.com/office/spreadsheetml/2009/9/main" objectType="Spin" dx="22" fmlaLink="$AI$1" max="2099" min="2020" page="10" val="2020"/>
</file>

<file path=xl/ctrlProps/ctrlProp59.xml><?xml version="1.0" encoding="utf-8"?>
<formControlPr xmlns="http://schemas.microsoft.com/office/spreadsheetml/2009/9/main" objectType="Spin" dx="22" fmlaLink="$AM$1" max="2099" min="2020" page="10" val="2020"/>
</file>

<file path=xl/ctrlProps/ctrlProp6.xml><?xml version="1.0" encoding="utf-8"?>
<formControlPr xmlns="http://schemas.microsoft.com/office/spreadsheetml/2009/9/main" objectType="Spin" dx="22" fmlaLink="$AM$1" max="2099" min="2020" page="10" val="2020"/>
</file>

<file path=xl/ctrlProps/ctrlProp60.xml><?xml version="1.0" encoding="utf-8"?>
<formControlPr xmlns="http://schemas.microsoft.com/office/spreadsheetml/2009/9/main" objectType="Spin" dx="22" fmlaLink="$AN$1" max="12" min="1" page="10" val="7"/>
</file>

<file path=xl/ctrlProps/ctrlProp61.xml><?xml version="1.0" encoding="utf-8"?>
<formControlPr xmlns="http://schemas.microsoft.com/office/spreadsheetml/2009/9/main" objectType="Spin" dx="22" fmlaLink="$AM$1" max="2099" min="2020" page="10" val="2020"/>
</file>

<file path=xl/ctrlProps/ctrlProp62.xml><?xml version="1.0" encoding="utf-8"?>
<formControlPr xmlns="http://schemas.microsoft.com/office/spreadsheetml/2009/9/main" objectType="Spin" dx="22" fmlaLink="$AL$1" max="2099" min="2020" page="10" val="2023"/>
</file>

<file path=xl/ctrlProps/ctrlProp63.xml><?xml version="1.0" encoding="utf-8"?>
<formControlPr xmlns="http://schemas.microsoft.com/office/spreadsheetml/2009/9/main" objectType="Spin" dx="22" fmlaLink="$AN$1" max="12" min="1" page="10" val="7"/>
</file>

<file path=xl/ctrlProps/ctrlProp64.xml><?xml version="1.0" encoding="utf-8"?>
<formControlPr xmlns="http://schemas.microsoft.com/office/spreadsheetml/2009/9/main" objectType="Spin" dx="22" fmlaLink="$AL$1" max="2100" min="1900" page="10" val="2023"/>
</file>

<file path=xl/ctrlProps/ctrlProp65.xml><?xml version="1.0" encoding="utf-8"?>
<formControlPr xmlns="http://schemas.microsoft.com/office/spreadsheetml/2009/9/main" objectType="Spin" dx="22" fmlaLink="$AK$1" max="2099" min="2020" page="10" val="2020"/>
</file>

<file path=xl/ctrlProps/ctrlProp66.xml><?xml version="1.0" encoding="utf-8"?>
<formControlPr xmlns="http://schemas.microsoft.com/office/spreadsheetml/2009/9/main" objectType="Spin" dx="22" fmlaLink="$AM$1" max="12" min="1" page="10" val="1"/>
</file>

<file path=xl/ctrlProps/ctrlProp67.xml><?xml version="1.0" encoding="utf-8"?>
<formControlPr xmlns="http://schemas.microsoft.com/office/spreadsheetml/2009/9/main" objectType="Spin" dx="22" fmlaLink="$AK$1" max="2100" min="1900" page="10" val="1900"/>
</file>

<file path=xl/ctrlProps/ctrlProp68.xml><?xml version="1.0" encoding="utf-8"?>
<formControlPr xmlns="http://schemas.microsoft.com/office/spreadsheetml/2009/9/main" objectType="Spin" dx="22" fmlaLink="$AI$1" max="2099" min="2020" page="10" val="2020"/>
</file>

<file path=xl/ctrlProps/ctrlProp69.xml><?xml version="1.0" encoding="utf-8"?>
<formControlPr xmlns="http://schemas.microsoft.com/office/spreadsheetml/2009/9/main" objectType="Spin" dx="22" fmlaLink="$AM$1" max="2099" min="2020" page="10" val="2020"/>
</file>

<file path=xl/ctrlProps/ctrlProp7.xml><?xml version="1.0" encoding="utf-8"?>
<formControlPr xmlns="http://schemas.microsoft.com/office/spreadsheetml/2009/9/main" objectType="Spin" dx="22" fmlaLink="$AM$1" max="2099" min="2020" page="10" val="2020"/>
</file>

<file path=xl/ctrlProps/ctrlProp70.xml><?xml version="1.0" encoding="utf-8"?>
<formControlPr xmlns="http://schemas.microsoft.com/office/spreadsheetml/2009/9/main" objectType="Spin" dx="22" fmlaLink="$AN$1" max="12" min="1" page="10" val="7"/>
</file>

<file path=xl/ctrlProps/ctrlProp71.xml><?xml version="1.0" encoding="utf-8"?>
<formControlPr xmlns="http://schemas.microsoft.com/office/spreadsheetml/2009/9/main" objectType="Spin" dx="22" fmlaLink="$AM$1" max="2099" min="2020" page="10" val="2020"/>
</file>

<file path=xl/ctrlProps/ctrlProp72.xml><?xml version="1.0" encoding="utf-8"?>
<formControlPr xmlns="http://schemas.microsoft.com/office/spreadsheetml/2009/9/main" objectType="Spin" dx="22" fmlaLink="$AL$1" max="2099" min="2020" page="10" val="2023"/>
</file>

<file path=xl/ctrlProps/ctrlProp73.xml><?xml version="1.0" encoding="utf-8"?>
<formControlPr xmlns="http://schemas.microsoft.com/office/spreadsheetml/2009/9/main" objectType="Spin" dx="22" fmlaLink="$AN$1" max="12" min="1" page="10" val="7"/>
</file>

<file path=xl/ctrlProps/ctrlProp74.xml><?xml version="1.0" encoding="utf-8"?>
<formControlPr xmlns="http://schemas.microsoft.com/office/spreadsheetml/2009/9/main" objectType="Spin" dx="22" fmlaLink="$AL$1" max="2100" min="1900" page="10" val="2023"/>
</file>

<file path=xl/ctrlProps/ctrlProp8.xml><?xml version="1.0" encoding="utf-8"?>
<formControlPr xmlns="http://schemas.microsoft.com/office/spreadsheetml/2009/9/main" objectType="Spin" dx="22" fmlaLink="$AI$1" max="2099" min="2020" page="10" val="2020"/>
</file>

<file path=xl/ctrlProps/ctrlProp9.xml><?xml version="1.0" encoding="utf-8"?>
<formControlPr xmlns="http://schemas.microsoft.com/office/spreadsheetml/2009/9/main" objectType="Spin" dx="22" fmlaLink="$AM$1" max="2099" min="2020" page="10" val="202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2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3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4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5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6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7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2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3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19050</xdr:colOff>
      <xdr:row>22</xdr:row>
      <xdr:rowOff>0</xdr:rowOff>
    </xdr:from>
    <xdr:to>
      <xdr:col>2</xdr:col>
      <xdr:colOff>95250</xdr:colOff>
      <xdr:row>22</xdr:row>
      <xdr:rowOff>171450</xdr:rowOff>
    </xdr:to>
    <xdr:sp>
      <xdr:nvSpPr>
        <xdr:cNvPr id="4" name="Text Box 2"/>
        <xdr:cNvSpPr txBox="1"/>
      </xdr:nvSpPr>
      <xdr:spPr>
        <a:xfrm>
          <a:off x="962025" y="6985000"/>
          <a:ext cx="7620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285750</xdr:colOff>
          <xdr:row>0</xdr:row>
          <xdr:rowOff>19050</xdr:rowOff>
        </xdr:from>
        <xdr:to>
          <xdr:col>40</xdr:col>
          <xdr:colOff>0</xdr:colOff>
          <xdr:row>0</xdr:row>
          <xdr:rowOff>267970</xdr:rowOff>
        </xdr:to>
        <xdr:sp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4996795" y="19050"/>
              <a:ext cx="31496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46" name="Spinner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7" name="Spinner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419100</xdr:colOff>
          <xdr:row>0</xdr:row>
          <xdr:rowOff>19050</xdr:rowOff>
        </xdr:from>
        <xdr:to>
          <xdr:col>38</xdr:col>
          <xdr:colOff>572135</xdr:colOff>
          <xdr:row>0</xdr:row>
          <xdr:rowOff>248285</xdr:rowOff>
        </xdr:to>
        <xdr:sp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433893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57" name="Spinner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381000</xdr:colOff>
          <xdr:row>0</xdr:row>
          <xdr:rowOff>635</xdr:rowOff>
        </xdr:from>
        <xdr:to>
          <xdr:col>40</xdr:col>
          <xdr:colOff>9525</xdr:colOff>
          <xdr:row>0</xdr:row>
          <xdr:rowOff>248285</xdr:rowOff>
        </xdr:to>
        <xdr:sp>
          <xdr:nvSpPr>
            <xdr:cNvPr id="1058" name="Spinner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5092045" y="635"/>
              <a:ext cx="22923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59" name="Spinner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60" name="Spinner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61" name="Spinner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62" name="Spinner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066" name="Spinner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067" name="Spinner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68" name="Spinner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069" name="Spinner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70" name="Spinner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1" name="Spinner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333375</xdr:colOff>
          <xdr:row>0</xdr:row>
          <xdr:rowOff>9525</xdr:rowOff>
        </xdr:from>
        <xdr:to>
          <xdr:col>39</xdr:col>
          <xdr:colOff>333375</xdr:colOff>
          <xdr:row>0</xdr:row>
          <xdr:rowOff>258445</xdr:rowOff>
        </xdr:to>
        <xdr:sp>
          <xdr:nvSpPr>
            <xdr:cNvPr id="1072" name="Spinner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15044420" y="9525"/>
              <a:ext cx="0" cy="248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3" name="Spinner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74" name="Spinner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5" name="Spinner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76" name="Spinner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77" name="Spinner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78" name="Spinner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419100</xdr:colOff>
          <xdr:row>0</xdr:row>
          <xdr:rowOff>19050</xdr:rowOff>
        </xdr:from>
        <xdr:to>
          <xdr:col>38</xdr:col>
          <xdr:colOff>572135</xdr:colOff>
          <xdr:row>0</xdr:row>
          <xdr:rowOff>248285</xdr:rowOff>
        </xdr:to>
        <xdr:sp>
          <xdr:nvSpPr>
            <xdr:cNvPr id="1079" name="Spinner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1433893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0" name="Spinner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628650</xdr:colOff>
          <xdr:row>0</xdr:row>
          <xdr:rowOff>9525</xdr:rowOff>
        </xdr:from>
        <xdr:to>
          <xdr:col>33</xdr:col>
          <xdr:colOff>885825</xdr:colOff>
          <xdr:row>0</xdr:row>
          <xdr:rowOff>257175</xdr:rowOff>
        </xdr:to>
        <xdr:sp>
          <xdr:nvSpPr>
            <xdr:cNvPr id="1081" name="Spinner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1149032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2" name="Spinner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628650</xdr:colOff>
          <xdr:row>0</xdr:row>
          <xdr:rowOff>9525</xdr:rowOff>
        </xdr:from>
        <xdr:to>
          <xdr:col>37</xdr:col>
          <xdr:colOff>885825</xdr:colOff>
          <xdr:row>0</xdr:row>
          <xdr:rowOff>257175</xdr:rowOff>
        </xdr:to>
        <xdr:sp>
          <xdr:nvSpPr>
            <xdr:cNvPr id="1083" name="Spinner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1391983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84" name="Spinner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381000</xdr:colOff>
          <xdr:row>0</xdr:row>
          <xdr:rowOff>635</xdr:rowOff>
        </xdr:from>
        <xdr:to>
          <xdr:col>39</xdr:col>
          <xdr:colOff>381000</xdr:colOff>
          <xdr:row>0</xdr:row>
          <xdr:rowOff>248285</xdr:rowOff>
        </xdr:to>
        <xdr:sp>
          <xdr:nvSpPr>
            <xdr:cNvPr id="1085" name="Spinner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5092045" y="63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086" name="Spinner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87" name="Spinner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088" name="Spinner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089" name="Spinner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9525</xdr:rowOff>
        </xdr:from>
        <xdr:to>
          <xdr:col>36</xdr:col>
          <xdr:colOff>628650</xdr:colOff>
          <xdr:row>0</xdr:row>
          <xdr:rowOff>285750</xdr:rowOff>
        </xdr:to>
        <xdr:sp>
          <xdr:nvSpPr>
            <xdr:cNvPr id="1090" name="Spinner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13500735" y="952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9525</xdr:rowOff>
        </xdr:from>
        <xdr:to>
          <xdr:col>38</xdr:col>
          <xdr:colOff>904875</xdr:colOff>
          <xdr:row>0</xdr:row>
          <xdr:rowOff>285750</xdr:rowOff>
        </xdr:to>
        <xdr:sp>
          <xdr:nvSpPr>
            <xdr:cNvPr id="1091" name="Spinner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14566900" y="952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092" name="Spinner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628650</xdr:colOff>
          <xdr:row>0</xdr:row>
          <xdr:rowOff>9525</xdr:rowOff>
        </xdr:from>
        <xdr:to>
          <xdr:col>34</xdr:col>
          <xdr:colOff>885825</xdr:colOff>
          <xdr:row>0</xdr:row>
          <xdr:rowOff>257175</xdr:rowOff>
        </xdr:to>
        <xdr:sp>
          <xdr:nvSpPr>
            <xdr:cNvPr id="1105" name="Spinner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106" name="Spinner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07" name="Spinner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885825</xdr:colOff>
          <xdr:row>0</xdr:row>
          <xdr:rowOff>257175</xdr:rowOff>
        </xdr:to>
        <xdr:sp>
          <xdr:nvSpPr>
            <xdr:cNvPr id="1108" name="Spinner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14548485" y="9525"/>
              <a:ext cx="16256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8255</xdr:rowOff>
        </xdr:from>
        <xdr:to>
          <xdr:col>36</xdr:col>
          <xdr:colOff>628650</xdr:colOff>
          <xdr:row>0</xdr:row>
          <xdr:rowOff>284480</xdr:rowOff>
        </xdr:to>
        <xdr:sp>
          <xdr:nvSpPr>
            <xdr:cNvPr id="1109" name="Spinner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13500735" y="825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8255</xdr:rowOff>
        </xdr:from>
        <xdr:to>
          <xdr:col>38</xdr:col>
          <xdr:colOff>904875</xdr:colOff>
          <xdr:row>0</xdr:row>
          <xdr:rowOff>284480</xdr:rowOff>
        </xdr:to>
        <xdr:sp>
          <xdr:nvSpPr>
            <xdr:cNvPr id="1110" name="Spinner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14566900" y="825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111" name="Spinner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112" name="Spinner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13" name="Spinner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14" name="Spinner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15" name="Spinner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0</xdr:row>
          <xdr:rowOff>9525</xdr:rowOff>
        </xdr:from>
        <xdr:to>
          <xdr:col>38</xdr:col>
          <xdr:colOff>0</xdr:colOff>
          <xdr:row>1</xdr:row>
          <xdr:rowOff>0</xdr:rowOff>
        </xdr:to>
        <xdr:sp>
          <xdr:nvSpPr>
            <xdr:cNvPr id="1117" name="Spinner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1391983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40</xdr:col>
          <xdr:colOff>0</xdr:colOff>
          <xdr:row>0</xdr:row>
          <xdr:rowOff>9525</xdr:rowOff>
        </xdr:from>
        <xdr:to>
          <xdr:col>40</xdr:col>
          <xdr:colOff>0</xdr:colOff>
          <xdr:row>1</xdr:row>
          <xdr:rowOff>0</xdr:rowOff>
        </xdr:to>
        <xdr:sp>
          <xdr:nvSpPr>
            <xdr:cNvPr id="1118" name="Spinner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1531175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266700</xdr:colOff>
          <xdr:row>0</xdr:row>
          <xdr:rowOff>0</xdr:rowOff>
        </xdr:from>
        <xdr:to>
          <xdr:col>39</xdr:col>
          <xdr:colOff>9525</xdr:colOff>
          <xdr:row>1</xdr:row>
          <xdr:rowOff>0</xdr:rowOff>
        </xdr:to>
        <xdr:sp>
          <xdr:nvSpPr>
            <xdr:cNvPr id="1119" name="Spinner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14186535" y="0"/>
              <a:ext cx="53403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1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2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3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4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59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0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1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2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3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4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5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6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7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166370</xdr:rowOff>
    </xdr:to>
    <xdr:sp>
      <xdr:nvSpPr>
        <xdr:cNvPr id="68" name="Text Box 2"/>
        <xdr:cNvSpPr txBox="1"/>
      </xdr:nvSpPr>
      <xdr:spPr>
        <a:xfrm>
          <a:off x="17145" y="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2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3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4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69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70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71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72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73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74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75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76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77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78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79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80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81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82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83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84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85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86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87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88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89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90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91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92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93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94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95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96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97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98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99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00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01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02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03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04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05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06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07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08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09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10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11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12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13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14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15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16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17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18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19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20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21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22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23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24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25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26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27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28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29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30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31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32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33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34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35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36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37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38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39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40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41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42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43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44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45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46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47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48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49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50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51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52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53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54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55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56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57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58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59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60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61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62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63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64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65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66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67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68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69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70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71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72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73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74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75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76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77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78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79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80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81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82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83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84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85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86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87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88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89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90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91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92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44</xdr:row>
      <xdr:rowOff>0</xdr:rowOff>
    </xdr:from>
    <xdr:to>
      <xdr:col>0</xdr:col>
      <xdr:colOff>93345</xdr:colOff>
      <xdr:row>44</xdr:row>
      <xdr:rowOff>166370</xdr:rowOff>
    </xdr:to>
    <xdr:sp>
      <xdr:nvSpPr>
        <xdr:cNvPr id="193" name="Text Box 2"/>
        <xdr:cNvSpPr txBox="1"/>
      </xdr:nvSpPr>
      <xdr:spPr>
        <a:xfrm>
          <a:off x="17145" y="8382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194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195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196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197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198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199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00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01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02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03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04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05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06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07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08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09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10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11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12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13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14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15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16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17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18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19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20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21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22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23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24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25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26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27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28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29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30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31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32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33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34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35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36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37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38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39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40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41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42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43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44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45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46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47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48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49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50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51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52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53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54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55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56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57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58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59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60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61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62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63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64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65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66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67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68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69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70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71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72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73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74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75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76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77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78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79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80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81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82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83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84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85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86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87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88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89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90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91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92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93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94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95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96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97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98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299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00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01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02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03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04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05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06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07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08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09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10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11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12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13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14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15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16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17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18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19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20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46</xdr:row>
      <xdr:rowOff>0</xdr:rowOff>
    </xdr:from>
    <xdr:to>
      <xdr:col>0</xdr:col>
      <xdr:colOff>93345</xdr:colOff>
      <xdr:row>46</xdr:row>
      <xdr:rowOff>166370</xdr:rowOff>
    </xdr:to>
    <xdr:sp>
      <xdr:nvSpPr>
        <xdr:cNvPr id="321" name="Text Box 2"/>
        <xdr:cNvSpPr txBox="1"/>
      </xdr:nvSpPr>
      <xdr:spPr>
        <a:xfrm>
          <a:off x="17145" y="8763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628650</xdr:colOff>
          <xdr:row>0</xdr:row>
          <xdr:rowOff>8255</xdr:rowOff>
        </xdr:from>
        <xdr:to>
          <xdr:col>36</xdr:col>
          <xdr:colOff>628650</xdr:colOff>
          <xdr:row>0</xdr:row>
          <xdr:rowOff>284480</xdr:rowOff>
        </xdr:to>
        <xdr:sp>
          <xdr:nvSpPr>
            <xdr:cNvPr id="1120" name="Spinner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13500735" y="8255"/>
              <a:ext cx="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647065</xdr:colOff>
          <xdr:row>0</xdr:row>
          <xdr:rowOff>8255</xdr:rowOff>
        </xdr:from>
        <xdr:to>
          <xdr:col>38</xdr:col>
          <xdr:colOff>904875</xdr:colOff>
          <xdr:row>0</xdr:row>
          <xdr:rowOff>284480</xdr:rowOff>
        </xdr:to>
        <xdr:sp>
          <xdr:nvSpPr>
            <xdr:cNvPr id="1121" name="Spinner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14566900" y="8255"/>
              <a:ext cx="144145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266700</xdr:colOff>
          <xdr:row>0</xdr:row>
          <xdr:rowOff>0</xdr:rowOff>
        </xdr:from>
        <xdr:to>
          <xdr:col>38</xdr:col>
          <xdr:colOff>8890</xdr:colOff>
          <xdr:row>0</xdr:row>
          <xdr:rowOff>276225</xdr:rowOff>
        </xdr:to>
        <xdr:sp>
          <xdr:nvSpPr>
            <xdr:cNvPr id="1122" name="Spinner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13767435" y="0"/>
              <a:ext cx="161290" cy="2762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590550</xdr:colOff>
          <xdr:row>0</xdr:row>
          <xdr:rowOff>9525</xdr:rowOff>
        </xdr:from>
        <xdr:to>
          <xdr:col>34</xdr:col>
          <xdr:colOff>590550</xdr:colOff>
          <xdr:row>0</xdr:row>
          <xdr:rowOff>257175</xdr:rowOff>
        </xdr:to>
        <xdr:sp>
          <xdr:nvSpPr>
            <xdr:cNvPr id="1123" name="Spinner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12080875" y="9525"/>
              <a:ext cx="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24" name="Spinner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419100</xdr:colOff>
          <xdr:row>0</xdr:row>
          <xdr:rowOff>19050</xdr:rowOff>
        </xdr:from>
        <xdr:to>
          <xdr:col>39</xdr:col>
          <xdr:colOff>572135</xdr:colOff>
          <xdr:row>0</xdr:row>
          <xdr:rowOff>248285</xdr:rowOff>
        </xdr:to>
        <xdr:sp>
          <xdr:nvSpPr>
            <xdr:cNvPr id="1125" name="Spinner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15130145" y="19050"/>
              <a:ext cx="153035" cy="2292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628650</xdr:colOff>
          <xdr:row>0</xdr:row>
          <xdr:rowOff>9525</xdr:rowOff>
        </xdr:from>
        <xdr:to>
          <xdr:col>38</xdr:col>
          <xdr:colOff>790575</xdr:colOff>
          <xdr:row>0</xdr:row>
          <xdr:rowOff>257175</xdr:rowOff>
        </xdr:to>
        <xdr:sp>
          <xdr:nvSpPr>
            <xdr:cNvPr id="1126" name="Spinner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14548485" y="9525"/>
              <a:ext cx="1619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0</xdr:row>
          <xdr:rowOff>9525</xdr:rowOff>
        </xdr:from>
        <xdr:to>
          <xdr:col>38</xdr:col>
          <xdr:colOff>0</xdr:colOff>
          <xdr:row>1</xdr:row>
          <xdr:rowOff>0</xdr:rowOff>
        </xdr:to>
        <xdr:sp>
          <xdr:nvSpPr>
            <xdr:cNvPr id="1127" name="Spinner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1391983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647700</xdr:colOff>
          <xdr:row>0</xdr:row>
          <xdr:rowOff>9525</xdr:rowOff>
        </xdr:from>
        <xdr:to>
          <xdr:col>39</xdr:col>
          <xdr:colOff>904875</xdr:colOff>
          <xdr:row>1</xdr:row>
          <xdr:rowOff>0</xdr:rowOff>
        </xdr:to>
        <xdr:sp>
          <xdr:nvSpPr>
            <xdr:cNvPr id="1128" name="Spinner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15311755" y="9525"/>
              <a:ext cx="0" cy="3714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266700</xdr:colOff>
          <xdr:row>0</xdr:row>
          <xdr:rowOff>0</xdr:rowOff>
        </xdr:from>
        <xdr:to>
          <xdr:col>39</xdr:col>
          <xdr:colOff>9525</xdr:colOff>
          <xdr:row>1</xdr:row>
          <xdr:rowOff>0</xdr:rowOff>
        </xdr:to>
        <xdr:sp>
          <xdr:nvSpPr>
            <xdr:cNvPr id="1129" name="Spinner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14186535" y="0"/>
              <a:ext cx="534035" cy="38100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5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6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7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8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39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0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1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2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3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0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1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2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3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4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5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6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7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8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92710</xdr:colOff>
      <xdr:row>0</xdr:row>
      <xdr:rowOff>165735</xdr:rowOff>
    </xdr:to>
    <xdr:sp>
      <xdr:nvSpPr>
        <xdr:cNvPr id="449" name="Text Box 2"/>
        <xdr:cNvSpPr txBox="1"/>
      </xdr:nvSpPr>
      <xdr:spPr>
        <a:xfrm>
          <a:off x="17145" y="0"/>
          <a:ext cx="75565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7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8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49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0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1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2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3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4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5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8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69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0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1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2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3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4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5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6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0</xdr:row>
      <xdr:rowOff>0</xdr:rowOff>
    </xdr:from>
    <xdr:to>
      <xdr:col>0</xdr:col>
      <xdr:colOff>93345</xdr:colOff>
      <xdr:row>0</xdr:row>
      <xdr:rowOff>165735</xdr:rowOff>
    </xdr:to>
    <xdr:sp>
      <xdr:nvSpPr>
        <xdr:cNvPr id="577" name="Text Box 2"/>
        <xdr:cNvSpPr txBox="1"/>
      </xdr:nvSpPr>
      <xdr:spPr>
        <a:xfrm>
          <a:off x="17145" y="0"/>
          <a:ext cx="76200" cy="1657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3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4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5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6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7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8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9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0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1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2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3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4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5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6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7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8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29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0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1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2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3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4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5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6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7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8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39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0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1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2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3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4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5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6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7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8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49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0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1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2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3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4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5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6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7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8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59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0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1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2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3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4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5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6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7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8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69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0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1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2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3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4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5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6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7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8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79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0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1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2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3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4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5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6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7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8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89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0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1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2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3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4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5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6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7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8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99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0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1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2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3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4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5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6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7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8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09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0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1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2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3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4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5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6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7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8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19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0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1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2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3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4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5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6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7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8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17145</xdr:colOff>
      <xdr:row>40</xdr:row>
      <xdr:rowOff>0</xdr:rowOff>
    </xdr:from>
    <xdr:to>
      <xdr:col>0</xdr:col>
      <xdr:colOff>93345</xdr:colOff>
      <xdr:row>40</xdr:row>
      <xdr:rowOff>166370</xdr:rowOff>
    </xdr:to>
    <xdr:sp>
      <xdr:nvSpPr>
        <xdr:cNvPr id="129" name="Text Box 2"/>
        <xdr:cNvSpPr txBox="1"/>
      </xdr:nvSpPr>
      <xdr:spPr>
        <a:xfrm>
          <a:off x="171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0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1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2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3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4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5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6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7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8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39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0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1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2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3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4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5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6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7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8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49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0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1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2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3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4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5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6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7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8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59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0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1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2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3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4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5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6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7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8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69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0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1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2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3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4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5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6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7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8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79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0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1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2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3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4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5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6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7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8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89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0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1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2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3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4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5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6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7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8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199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0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1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2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3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4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5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6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7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8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09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0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1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2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3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4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5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6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7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8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19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0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1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2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3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4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5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6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7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8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29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0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1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2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3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4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5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6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7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8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39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0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1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2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3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4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5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6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7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8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49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0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1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2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3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4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5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6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17145</xdr:colOff>
      <xdr:row>40</xdr:row>
      <xdr:rowOff>0</xdr:rowOff>
    </xdr:from>
    <xdr:to>
      <xdr:col>2</xdr:col>
      <xdr:colOff>93345</xdr:colOff>
      <xdr:row>40</xdr:row>
      <xdr:rowOff>166370</xdr:rowOff>
    </xdr:to>
    <xdr:sp>
      <xdr:nvSpPr>
        <xdr:cNvPr id="257" name="Text Box 2"/>
        <xdr:cNvSpPr txBox="1"/>
      </xdr:nvSpPr>
      <xdr:spPr>
        <a:xfrm>
          <a:off x="1388745" y="6858000"/>
          <a:ext cx="76200" cy="16637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wxid_q8j8b0zqugwi22\FileStorage\File\2023-06\2023&#28938;&#25509;&#36710;&#38388;5&#26376;&#32771;&#21220;&#34920;(3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车间考勤表模板"/>
      <sheetName val="劳务工"/>
      <sheetName val="临时工"/>
      <sheetName val="数据源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166.3811342593" refreshedBy="WuYanxia" recordCount="16">
  <cacheSource type="worksheet">
    <worksheetSource ref="B2:O18" sheet="汇总表"/>
  </cacheSource>
  <cacheFields count="14">
    <cacheField name="车间" numFmtId="0">
      <sharedItems count="1">
        <s v="发泡"/>
      </sharedItems>
    </cacheField>
    <cacheField name="姓名" numFmtId="0">
      <sharedItems count="16">
        <s v="查义伍"/>
        <s v="邓佳洋"/>
        <s v="韩唐峰"/>
        <s v="井涛涛"/>
        <s v="李世轩"/>
        <s v="李万民"/>
        <s v="刘静"/>
        <s v="刘军良"/>
        <s v="王丽"/>
        <s v="王玲"/>
        <s v="王奕豪"/>
        <s v="许超"/>
        <s v="岳树花"/>
        <s v="常小宁"/>
        <s v="卢小侠"/>
        <s v="张明波"/>
      </sharedItems>
    </cacheField>
    <cacheField name="入职时间" numFmtId="182">
      <sharedItems containsSemiMixedTypes="0" containsString="0" containsNonDate="0" containsDate="1" minDate="2023-06-30T00:00:00" maxDate="2023-07-15T00:00:00" count="5">
        <d v="2023-06-30T00:00:00"/>
        <d v="2023-07-08T00:00:00"/>
        <d v="2023-07-01T00:00:00"/>
        <d v="2023-07-15T00:00:00"/>
        <d v="2023-07-03T00:00:00"/>
      </sharedItems>
    </cacheField>
    <cacheField name="出勤天数" numFmtId="0">
      <sharedItems containsSemiMixedTypes="0" containsString="0" containsNumber="1" minValue="3" maxValue="22" count="11">
        <n v="5"/>
        <n v="18"/>
        <n v="22"/>
        <n v="14"/>
        <n v="21"/>
        <n v="10"/>
        <n v="12"/>
        <n v="7"/>
        <n v="10.5"/>
        <n v="4"/>
        <n v="3"/>
      </sharedItems>
    </cacheField>
    <cacheField name="日常工时" numFmtId="0">
      <sharedItems containsSemiMixedTypes="0" containsString="0" containsNumber="1" minValue="24" maxValue="224" count="13">
        <n v="40"/>
        <n v="144"/>
        <n v="224"/>
        <n v="111.5"/>
        <n v="176"/>
        <n v="112"/>
        <n v="168"/>
        <n v="77.5"/>
        <n v="96"/>
        <n v="56"/>
        <n v="83"/>
        <n v="32"/>
        <n v="24"/>
      </sharedItems>
    </cacheField>
    <cacheField name="日常工价" numFmtId="0">
      <sharedItems containsSemiMixedTypes="0" containsString="0" containsNumber="1" minValue="18.4" maxValue="23" count="2">
        <n v="23"/>
        <n v="18.4"/>
      </sharedItems>
    </cacheField>
    <cacheField name="日常工资" numFmtId="0">
      <sharedItems containsSemiMixedTypes="0" containsString="0" containsNumber="1" minValue="552" maxValue="5152" count="13">
        <n v="920"/>
        <n v="3312"/>
        <n v="5152"/>
        <n v="2564.5"/>
        <n v="4048"/>
        <n v="2060.8"/>
        <n v="3864"/>
        <n v="1782.5"/>
        <n v="1766.4"/>
        <n v="1030.4"/>
        <n v="1909"/>
        <n v="736"/>
        <n v="552"/>
      </sharedItems>
    </cacheField>
    <cacheField name="加班工时" numFmtId="0">
      <sharedItems containsSemiMixedTypes="0" containsString="0" containsNumber="1" minValue="9" maxValue="84" count="13">
        <n v="15"/>
        <n v="53.5"/>
        <n v="84"/>
        <n v="36.5"/>
        <n v="61.5"/>
        <n v="42"/>
        <n v="26"/>
        <n v="36"/>
        <n v="21"/>
        <n v="31"/>
        <n v="12"/>
        <n v="9"/>
        <n v="52.5"/>
      </sharedItems>
    </cacheField>
    <cacheField name="加班工价" numFmtId="0">
      <sharedItems containsSemiMixedTypes="0" containsString="0" containsNumber="1" minValue="18.4" maxValue="23" count="2">
        <n v="23"/>
        <n v="18.4"/>
      </sharedItems>
    </cacheField>
    <cacheField name="加班工资" numFmtId="0">
      <sharedItems containsSemiMixedTypes="0" containsString="0" containsNumber="1" minValue="207" maxValue="1932" count="13">
        <n v="345"/>
        <n v="1230.5"/>
        <n v="1932"/>
        <n v="839.5"/>
        <n v="1414.5"/>
        <n v="772.8"/>
        <n v="598"/>
        <n v="662.4"/>
        <n v="386.4"/>
        <n v="713"/>
        <n v="276"/>
        <n v="207"/>
        <n v="1207.5"/>
      </sharedItems>
    </cacheField>
    <cacheField name="奖惩" numFmtId="0">
      <sharedItems containsSemiMixedTypes="0" containsString="0" containsNumber="1" minValue="-33" maxValue="10.5" count="7">
        <n v="0"/>
        <n v="10.5"/>
        <n v="-33"/>
        <n v="-30"/>
        <n v="-16"/>
        <n v="5.5"/>
        <n v="1.5"/>
      </sharedItems>
    </cacheField>
    <cacheField name="工资小计" numFmtId="0">
      <sharedItems containsSemiMixedTypes="0" containsString="0" containsNumber="1" minValue="760.5" maxValue="7084" count="16">
        <n v="1265"/>
        <n v="4542.5"/>
        <n v="7084"/>
        <n v="3404"/>
        <n v="4553"/>
        <n v="5462.5"/>
        <n v="2833.6"/>
        <n v="5278.5"/>
        <n v="2347.5"/>
        <n v="2428.8"/>
        <n v="4512.5"/>
        <n v="1416.8"/>
        <n v="2606"/>
        <n v="1017.5"/>
        <n v="760.5"/>
        <n v="4519.5"/>
      </sharedItems>
    </cacheField>
    <cacheField name="饭补" numFmtId="0">
      <sharedItems containsString="0" containsBlank="1" containsNonDate="0" count="1">
        <m/>
      </sharedItems>
    </cacheField>
    <cacheField name="工资合计" numFmtId="0">
      <sharedItems containsSemiMixedTypes="0" containsString="0" containsNumber="1" minValue="760.5" maxValue="7084" count="16">
        <n v="1265"/>
        <n v="4542.5"/>
        <n v="7084"/>
        <n v="3404"/>
        <n v="4553"/>
        <n v="5462.5"/>
        <n v="2833.6"/>
        <n v="5278.5"/>
        <n v="2347.5"/>
        <n v="2428.8"/>
        <n v="4512.5"/>
        <n v="1416.8"/>
        <n v="2606"/>
        <n v="1017.5"/>
        <n v="760.5"/>
        <n v="4519.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x v="0"/>
    <x v="0"/>
    <x v="0"/>
    <x v="0"/>
    <x v="0"/>
    <x v="0"/>
    <x v="0"/>
    <x v="0"/>
    <x v="0"/>
    <x v="0"/>
    <x v="0"/>
    <x v="0"/>
  </r>
  <r>
    <x v="0"/>
    <x v="1"/>
    <x v="1"/>
    <x v="1"/>
    <x v="1"/>
    <x v="0"/>
    <x v="1"/>
    <x v="1"/>
    <x v="0"/>
    <x v="1"/>
    <x v="0"/>
    <x v="1"/>
    <x v="0"/>
    <x v="1"/>
  </r>
  <r>
    <x v="0"/>
    <x v="2"/>
    <x v="2"/>
    <x v="2"/>
    <x v="2"/>
    <x v="0"/>
    <x v="2"/>
    <x v="2"/>
    <x v="0"/>
    <x v="2"/>
    <x v="0"/>
    <x v="2"/>
    <x v="0"/>
    <x v="2"/>
  </r>
  <r>
    <x v="0"/>
    <x v="3"/>
    <x v="3"/>
    <x v="3"/>
    <x v="3"/>
    <x v="0"/>
    <x v="3"/>
    <x v="3"/>
    <x v="0"/>
    <x v="3"/>
    <x v="0"/>
    <x v="3"/>
    <x v="0"/>
    <x v="3"/>
  </r>
  <r>
    <x v="0"/>
    <x v="4"/>
    <x v="1"/>
    <x v="1"/>
    <x v="1"/>
    <x v="0"/>
    <x v="1"/>
    <x v="1"/>
    <x v="0"/>
    <x v="1"/>
    <x v="1"/>
    <x v="4"/>
    <x v="0"/>
    <x v="4"/>
  </r>
  <r>
    <x v="0"/>
    <x v="5"/>
    <x v="1"/>
    <x v="2"/>
    <x v="4"/>
    <x v="0"/>
    <x v="4"/>
    <x v="4"/>
    <x v="0"/>
    <x v="4"/>
    <x v="0"/>
    <x v="5"/>
    <x v="0"/>
    <x v="5"/>
  </r>
  <r>
    <x v="0"/>
    <x v="6"/>
    <x v="1"/>
    <x v="3"/>
    <x v="5"/>
    <x v="1"/>
    <x v="5"/>
    <x v="5"/>
    <x v="1"/>
    <x v="5"/>
    <x v="0"/>
    <x v="6"/>
    <x v="0"/>
    <x v="6"/>
  </r>
  <r>
    <x v="0"/>
    <x v="7"/>
    <x v="1"/>
    <x v="4"/>
    <x v="6"/>
    <x v="0"/>
    <x v="6"/>
    <x v="4"/>
    <x v="0"/>
    <x v="4"/>
    <x v="0"/>
    <x v="7"/>
    <x v="0"/>
    <x v="7"/>
  </r>
  <r>
    <x v="0"/>
    <x v="8"/>
    <x v="4"/>
    <x v="5"/>
    <x v="7"/>
    <x v="0"/>
    <x v="7"/>
    <x v="6"/>
    <x v="0"/>
    <x v="6"/>
    <x v="2"/>
    <x v="8"/>
    <x v="0"/>
    <x v="8"/>
  </r>
  <r>
    <x v="0"/>
    <x v="9"/>
    <x v="1"/>
    <x v="6"/>
    <x v="8"/>
    <x v="1"/>
    <x v="8"/>
    <x v="7"/>
    <x v="1"/>
    <x v="7"/>
    <x v="0"/>
    <x v="9"/>
    <x v="0"/>
    <x v="9"/>
  </r>
  <r>
    <x v="0"/>
    <x v="10"/>
    <x v="1"/>
    <x v="1"/>
    <x v="1"/>
    <x v="0"/>
    <x v="1"/>
    <x v="1"/>
    <x v="0"/>
    <x v="1"/>
    <x v="3"/>
    <x v="10"/>
    <x v="0"/>
    <x v="10"/>
  </r>
  <r>
    <x v="0"/>
    <x v="11"/>
    <x v="1"/>
    <x v="7"/>
    <x v="9"/>
    <x v="1"/>
    <x v="9"/>
    <x v="8"/>
    <x v="1"/>
    <x v="8"/>
    <x v="0"/>
    <x v="11"/>
    <x v="0"/>
    <x v="11"/>
  </r>
  <r>
    <x v="0"/>
    <x v="12"/>
    <x v="4"/>
    <x v="8"/>
    <x v="10"/>
    <x v="0"/>
    <x v="10"/>
    <x v="9"/>
    <x v="0"/>
    <x v="9"/>
    <x v="4"/>
    <x v="12"/>
    <x v="0"/>
    <x v="12"/>
  </r>
  <r>
    <x v="0"/>
    <x v="13"/>
    <x v="2"/>
    <x v="9"/>
    <x v="11"/>
    <x v="0"/>
    <x v="11"/>
    <x v="10"/>
    <x v="0"/>
    <x v="10"/>
    <x v="5"/>
    <x v="13"/>
    <x v="0"/>
    <x v="13"/>
  </r>
  <r>
    <x v="0"/>
    <x v="14"/>
    <x v="2"/>
    <x v="10"/>
    <x v="12"/>
    <x v="0"/>
    <x v="12"/>
    <x v="11"/>
    <x v="0"/>
    <x v="11"/>
    <x v="6"/>
    <x v="14"/>
    <x v="0"/>
    <x v="14"/>
  </r>
  <r>
    <x v="0"/>
    <x v="15"/>
    <x v="1"/>
    <x v="1"/>
    <x v="1"/>
    <x v="0"/>
    <x v="1"/>
    <x v="12"/>
    <x v="0"/>
    <x v="12"/>
    <x v="0"/>
    <x v="15"/>
    <x v="0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7:C29" firstHeaderRow="1" firstDataRow="1" firstDataCol="1"/>
  <pivotFields count="14">
    <pivotField axis="axisRow" compact="0" showAll="0">
      <items count="2">
        <item x="0"/>
        <item t="default"/>
      </items>
    </pivotField>
    <pivotField compact="0" showAll="0"/>
    <pivotField compact="0" numFmtId="182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</pivotFields>
  <rowFields count="1">
    <field x="0"/>
  </rowFields>
  <rowItems count="2">
    <i>
      <x/>
    </i>
    <i t="grand">
      <x/>
    </i>
  </rowItems>
  <colItems count="1">
    <i/>
  </colItems>
  <dataFields count="1">
    <dataField name="求和项:工资合计" fld="1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7" Type="http://schemas.openxmlformats.org/officeDocument/2006/relationships/ctrlProp" Target="../ctrlProps/ctrlProp74.xml"/><Relationship Id="rId76" Type="http://schemas.openxmlformats.org/officeDocument/2006/relationships/ctrlProp" Target="../ctrlProps/ctrlProp73.xml"/><Relationship Id="rId75" Type="http://schemas.openxmlformats.org/officeDocument/2006/relationships/ctrlProp" Target="../ctrlProps/ctrlProp72.xml"/><Relationship Id="rId74" Type="http://schemas.openxmlformats.org/officeDocument/2006/relationships/ctrlProp" Target="../ctrlProps/ctrlProp71.xml"/><Relationship Id="rId73" Type="http://schemas.openxmlformats.org/officeDocument/2006/relationships/ctrlProp" Target="../ctrlProps/ctrlProp70.xml"/><Relationship Id="rId72" Type="http://schemas.openxmlformats.org/officeDocument/2006/relationships/ctrlProp" Target="../ctrlProps/ctrlProp69.xml"/><Relationship Id="rId71" Type="http://schemas.openxmlformats.org/officeDocument/2006/relationships/ctrlProp" Target="../ctrlProps/ctrlProp68.xml"/><Relationship Id="rId70" Type="http://schemas.openxmlformats.org/officeDocument/2006/relationships/ctrlProp" Target="../ctrlProps/ctrlProp67.xml"/><Relationship Id="rId7" Type="http://schemas.openxmlformats.org/officeDocument/2006/relationships/ctrlProp" Target="../ctrlProps/ctrlProp4.xml"/><Relationship Id="rId69" Type="http://schemas.openxmlformats.org/officeDocument/2006/relationships/ctrlProp" Target="../ctrlProps/ctrlProp66.xml"/><Relationship Id="rId68" Type="http://schemas.openxmlformats.org/officeDocument/2006/relationships/ctrlProp" Target="../ctrlProps/ctrlProp65.xml"/><Relationship Id="rId67" Type="http://schemas.openxmlformats.org/officeDocument/2006/relationships/ctrlProp" Target="../ctrlProps/ctrlProp64.xml"/><Relationship Id="rId66" Type="http://schemas.openxmlformats.org/officeDocument/2006/relationships/ctrlProp" Target="../ctrlProps/ctrlProp63.xml"/><Relationship Id="rId65" Type="http://schemas.openxmlformats.org/officeDocument/2006/relationships/ctrlProp" Target="../ctrlProps/ctrlProp62.xml"/><Relationship Id="rId64" Type="http://schemas.openxmlformats.org/officeDocument/2006/relationships/ctrlProp" Target="../ctrlProps/ctrlProp61.xml"/><Relationship Id="rId63" Type="http://schemas.openxmlformats.org/officeDocument/2006/relationships/ctrlProp" Target="../ctrlProps/ctrlProp60.xml"/><Relationship Id="rId62" Type="http://schemas.openxmlformats.org/officeDocument/2006/relationships/ctrlProp" Target="../ctrlProps/ctrlProp59.xml"/><Relationship Id="rId61" Type="http://schemas.openxmlformats.org/officeDocument/2006/relationships/ctrlProp" Target="../ctrlProps/ctrlProp58.xml"/><Relationship Id="rId60" Type="http://schemas.openxmlformats.org/officeDocument/2006/relationships/ctrlProp" Target="../ctrlProps/ctrlProp57.xml"/><Relationship Id="rId6" Type="http://schemas.openxmlformats.org/officeDocument/2006/relationships/ctrlProp" Target="../ctrlProps/ctrlProp3.xml"/><Relationship Id="rId59" Type="http://schemas.openxmlformats.org/officeDocument/2006/relationships/ctrlProp" Target="../ctrlProps/ctrlProp56.xml"/><Relationship Id="rId58" Type="http://schemas.openxmlformats.org/officeDocument/2006/relationships/ctrlProp" Target="../ctrlProps/ctrlProp55.xml"/><Relationship Id="rId57" Type="http://schemas.openxmlformats.org/officeDocument/2006/relationships/ctrlProp" Target="../ctrlProps/ctrlProp54.xml"/><Relationship Id="rId56" Type="http://schemas.openxmlformats.org/officeDocument/2006/relationships/ctrlProp" Target="../ctrlProps/ctrlProp53.xml"/><Relationship Id="rId55" Type="http://schemas.openxmlformats.org/officeDocument/2006/relationships/ctrlProp" Target="../ctrlProps/ctrlProp52.xml"/><Relationship Id="rId54" Type="http://schemas.openxmlformats.org/officeDocument/2006/relationships/ctrlProp" Target="../ctrlProps/ctrlProp51.xml"/><Relationship Id="rId53" Type="http://schemas.openxmlformats.org/officeDocument/2006/relationships/ctrlProp" Target="../ctrlProps/ctrlProp50.xml"/><Relationship Id="rId52" Type="http://schemas.openxmlformats.org/officeDocument/2006/relationships/ctrlProp" Target="../ctrlProps/ctrlProp49.xml"/><Relationship Id="rId51" Type="http://schemas.openxmlformats.org/officeDocument/2006/relationships/ctrlProp" Target="../ctrlProps/ctrlProp48.xml"/><Relationship Id="rId50" Type="http://schemas.openxmlformats.org/officeDocument/2006/relationships/ctrlProp" Target="../ctrlProps/ctrlProp47.xml"/><Relationship Id="rId5" Type="http://schemas.openxmlformats.org/officeDocument/2006/relationships/ctrlProp" Target="../ctrlProps/ctrlProp2.xml"/><Relationship Id="rId49" Type="http://schemas.openxmlformats.org/officeDocument/2006/relationships/ctrlProp" Target="../ctrlProps/ctrlProp46.xml"/><Relationship Id="rId48" Type="http://schemas.openxmlformats.org/officeDocument/2006/relationships/ctrlProp" Target="../ctrlProps/ctrlProp45.xml"/><Relationship Id="rId47" Type="http://schemas.openxmlformats.org/officeDocument/2006/relationships/ctrlProp" Target="../ctrlProps/ctrlProp44.xml"/><Relationship Id="rId46" Type="http://schemas.openxmlformats.org/officeDocument/2006/relationships/ctrlProp" Target="../ctrlProps/ctrlProp43.xml"/><Relationship Id="rId45" Type="http://schemas.openxmlformats.org/officeDocument/2006/relationships/ctrlProp" Target="../ctrlProps/ctrlProp42.xml"/><Relationship Id="rId44" Type="http://schemas.openxmlformats.org/officeDocument/2006/relationships/ctrlProp" Target="../ctrlProps/ctrlProp41.xml"/><Relationship Id="rId43" Type="http://schemas.openxmlformats.org/officeDocument/2006/relationships/ctrlProp" Target="../ctrlProps/ctrlProp40.xml"/><Relationship Id="rId42" Type="http://schemas.openxmlformats.org/officeDocument/2006/relationships/ctrlProp" Target="../ctrlProps/ctrlProp39.xml"/><Relationship Id="rId41" Type="http://schemas.openxmlformats.org/officeDocument/2006/relationships/ctrlProp" Target="../ctrlProps/ctrlProp38.xml"/><Relationship Id="rId40" Type="http://schemas.openxmlformats.org/officeDocument/2006/relationships/ctrlProp" Target="../ctrlProps/ctrlProp37.xml"/><Relationship Id="rId4" Type="http://schemas.openxmlformats.org/officeDocument/2006/relationships/ctrlProp" Target="../ctrlProps/ctrlProp1.xml"/><Relationship Id="rId39" Type="http://schemas.openxmlformats.org/officeDocument/2006/relationships/ctrlProp" Target="../ctrlProps/ctrlProp36.xml"/><Relationship Id="rId38" Type="http://schemas.openxmlformats.org/officeDocument/2006/relationships/ctrlProp" Target="../ctrlProps/ctrlProp35.xml"/><Relationship Id="rId37" Type="http://schemas.openxmlformats.org/officeDocument/2006/relationships/ctrlProp" Target="../ctrlProps/ctrlProp34.xml"/><Relationship Id="rId36" Type="http://schemas.openxmlformats.org/officeDocument/2006/relationships/ctrlProp" Target="../ctrlProps/ctrlProp33.xml"/><Relationship Id="rId35" Type="http://schemas.openxmlformats.org/officeDocument/2006/relationships/ctrlProp" Target="../ctrlProps/ctrlProp32.xml"/><Relationship Id="rId34" Type="http://schemas.openxmlformats.org/officeDocument/2006/relationships/ctrlProp" Target="../ctrlProps/ctrlProp31.xml"/><Relationship Id="rId33" Type="http://schemas.openxmlformats.org/officeDocument/2006/relationships/ctrlProp" Target="../ctrlProps/ctrlProp30.xml"/><Relationship Id="rId32" Type="http://schemas.openxmlformats.org/officeDocument/2006/relationships/ctrlProp" Target="../ctrlProps/ctrlProp29.xml"/><Relationship Id="rId31" Type="http://schemas.openxmlformats.org/officeDocument/2006/relationships/ctrlProp" Target="../ctrlProps/ctrlProp28.xml"/><Relationship Id="rId30" Type="http://schemas.openxmlformats.org/officeDocument/2006/relationships/ctrlProp" Target="../ctrlProps/ctrlProp27.xml"/><Relationship Id="rId3" Type="http://schemas.openxmlformats.org/officeDocument/2006/relationships/vmlDrawing" Target="../drawings/vmlDrawing1.vml"/><Relationship Id="rId29" Type="http://schemas.openxmlformats.org/officeDocument/2006/relationships/ctrlProp" Target="../ctrlProps/ctrlProp26.xml"/><Relationship Id="rId28" Type="http://schemas.openxmlformats.org/officeDocument/2006/relationships/ctrlProp" Target="../ctrlProps/ctrlProp25.xml"/><Relationship Id="rId27" Type="http://schemas.openxmlformats.org/officeDocument/2006/relationships/ctrlProp" Target="../ctrlProps/ctrlProp24.xml"/><Relationship Id="rId26" Type="http://schemas.openxmlformats.org/officeDocument/2006/relationships/ctrlProp" Target="../ctrlProps/ctrlProp23.xml"/><Relationship Id="rId25" Type="http://schemas.openxmlformats.org/officeDocument/2006/relationships/ctrlProp" Target="../ctrlProps/ctrlProp22.xml"/><Relationship Id="rId24" Type="http://schemas.openxmlformats.org/officeDocument/2006/relationships/ctrlProp" Target="../ctrlProps/ctrlProp21.xml"/><Relationship Id="rId23" Type="http://schemas.openxmlformats.org/officeDocument/2006/relationships/ctrlProp" Target="../ctrlProps/ctrlProp20.xml"/><Relationship Id="rId22" Type="http://schemas.openxmlformats.org/officeDocument/2006/relationships/ctrlProp" Target="../ctrlProps/ctrlProp19.xml"/><Relationship Id="rId21" Type="http://schemas.openxmlformats.org/officeDocument/2006/relationships/ctrlProp" Target="../ctrlProps/ctrlProp18.xml"/><Relationship Id="rId20" Type="http://schemas.openxmlformats.org/officeDocument/2006/relationships/ctrlProp" Target="../ctrlProps/ctrlProp17.xml"/><Relationship Id="rId2" Type="http://schemas.openxmlformats.org/officeDocument/2006/relationships/drawing" Target="../drawings/drawing3.xml"/><Relationship Id="rId19" Type="http://schemas.openxmlformats.org/officeDocument/2006/relationships/ctrlProp" Target="../ctrlProps/ctrlProp16.xml"/><Relationship Id="rId18" Type="http://schemas.openxmlformats.org/officeDocument/2006/relationships/ctrlProp" Target="../ctrlProps/ctrlProp15.xml"/><Relationship Id="rId17" Type="http://schemas.openxmlformats.org/officeDocument/2006/relationships/ctrlProp" Target="../ctrlProps/ctrlProp14.xml"/><Relationship Id="rId16" Type="http://schemas.openxmlformats.org/officeDocument/2006/relationships/ctrlProp" Target="../ctrlProps/ctrlProp13.xml"/><Relationship Id="rId15" Type="http://schemas.openxmlformats.org/officeDocument/2006/relationships/ctrlProp" Target="../ctrlProps/ctrlProp12.xml"/><Relationship Id="rId14" Type="http://schemas.openxmlformats.org/officeDocument/2006/relationships/ctrlProp" Target="../ctrlProps/ctrlProp11.xml"/><Relationship Id="rId13" Type="http://schemas.openxmlformats.org/officeDocument/2006/relationships/ctrlProp" Target="../ctrlProps/ctrlProp10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4"/>
  <sheetViews>
    <sheetView tabSelected="1" topLeftCell="A16" workbookViewId="0">
      <selection activeCell="I30" sqref="I30"/>
    </sheetView>
  </sheetViews>
  <sheetFormatPr defaultColWidth="9" defaultRowHeight="25" customHeight="1"/>
  <cols>
    <col min="1" max="1" width="5" style="54" customWidth="1"/>
    <col min="2" max="2" width="7.375" style="55"/>
    <col min="3" max="3" width="17.25" style="55"/>
    <col min="4" max="4" width="16.125" style="55"/>
    <col min="5" max="5" width="9.5" style="55" customWidth="1"/>
    <col min="6" max="6" width="9" style="55" customWidth="1"/>
    <col min="7" max="9" width="10.125" style="55" customWidth="1"/>
    <col min="10" max="11" width="8.75" style="55" customWidth="1"/>
    <col min="12" max="12" width="7.5" style="55" customWidth="1"/>
    <col min="13" max="13" width="10.875" style="55" customWidth="1"/>
    <col min="14" max="14" width="6.875" style="55" customWidth="1"/>
    <col min="15" max="15" width="10.375" style="55" customWidth="1"/>
    <col min="16" max="16" width="21.875" style="56" customWidth="1"/>
    <col min="17" max="16384" width="9" style="55"/>
  </cols>
  <sheetData>
    <row r="1" s="55" customFormat="1" customHeight="1" spans="1:16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69"/>
    </row>
    <row r="2" s="52" customFormat="1" customHeight="1" spans="1:16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57" t="s">
        <v>11</v>
      </c>
      <c r="L2" s="57" t="s">
        <v>12</v>
      </c>
      <c r="M2" s="57" t="s">
        <v>13</v>
      </c>
      <c r="N2" s="57" t="s">
        <v>14</v>
      </c>
      <c r="O2" s="57" t="s">
        <v>15</v>
      </c>
      <c r="P2" s="57" t="s">
        <v>16</v>
      </c>
    </row>
    <row r="3" s="53" customFormat="1" customHeight="1" spans="1:16">
      <c r="A3" s="58"/>
      <c r="B3" s="59" t="s">
        <v>17</v>
      </c>
      <c r="C3" s="59" t="s">
        <v>18</v>
      </c>
      <c r="D3" s="74">
        <v>45107</v>
      </c>
      <c r="E3" s="60">
        <v>5</v>
      </c>
      <c r="F3" s="60">
        <v>40</v>
      </c>
      <c r="G3" s="60">
        <v>23</v>
      </c>
      <c r="H3" s="60">
        <v>920</v>
      </c>
      <c r="I3" s="67">
        <v>15</v>
      </c>
      <c r="J3" s="60">
        <v>23</v>
      </c>
      <c r="K3" s="60">
        <v>345</v>
      </c>
      <c r="L3" s="60">
        <v>0</v>
      </c>
      <c r="M3" s="60">
        <v>1265</v>
      </c>
      <c r="N3" s="67"/>
      <c r="O3" s="67">
        <v>1265</v>
      </c>
      <c r="P3" s="70" t="s">
        <v>19</v>
      </c>
    </row>
    <row r="4" s="53" customFormat="1" customHeight="1" spans="1:16">
      <c r="A4" s="58"/>
      <c r="B4" s="59" t="s">
        <v>17</v>
      </c>
      <c r="C4" s="58" t="s">
        <v>20</v>
      </c>
      <c r="D4" s="74">
        <v>45115</v>
      </c>
      <c r="E4" s="60">
        <v>18</v>
      </c>
      <c r="F4" s="60">
        <v>144</v>
      </c>
      <c r="G4" s="60">
        <v>23</v>
      </c>
      <c r="H4" s="60">
        <v>3312</v>
      </c>
      <c r="I4" s="67">
        <v>53.5</v>
      </c>
      <c r="J4" s="60">
        <v>23</v>
      </c>
      <c r="K4" s="60">
        <v>1230.5</v>
      </c>
      <c r="L4" s="60">
        <v>0</v>
      </c>
      <c r="M4" s="60">
        <v>4542.5</v>
      </c>
      <c r="N4" s="67"/>
      <c r="O4" s="67">
        <v>4542.5</v>
      </c>
      <c r="P4" s="70" t="s">
        <v>21</v>
      </c>
    </row>
    <row r="5" s="53" customFormat="1" customHeight="1" spans="1:16">
      <c r="A5" s="58"/>
      <c r="B5" s="59" t="s">
        <v>17</v>
      </c>
      <c r="C5" s="59" t="s">
        <v>22</v>
      </c>
      <c r="D5" s="74">
        <v>45108</v>
      </c>
      <c r="E5" s="60">
        <v>22</v>
      </c>
      <c r="F5" s="60">
        <v>224</v>
      </c>
      <c r="G5" s="60">
        <v>23</v>
      </c>
      <c r="H5" s="60">
        <v>5152</v>
      </c>
      <c r="I5" s="67">
        <v>84</v>
      </c>
      <c r="J5" s="60">
        <v>23</v>
      </c>
      <c r="K5" s="60">
        <v>1932</v>
      </c>
      <c r="L5" s="60">
        <v>0</v>
      </c>
      <c r="M5" s="60">
        <v>7084</v>
      </c>
      <c r="N5" s="67"/>
      <c r="O5" s="67">
        <v>7084</v>
      </c>
      <c r="P5" s="70" t="s">
        <v>19</v>
      </c>
    </row>
    <row r="6" s="53" customFormat="1" customHeight="1" spans="1:16">
      <c r="A6" s="58"/>
      <c r="B6" s="61" t="s">
        <v>17</v>
      </c>
      <c r="C6" s="62" t="s">
        <v>23</v>
      </c>
      <c r="D6" s="74">
        <v>45122</v>
      </c>
      <c r="E6" s="60">
        <v>14</v>
      </c>
      <c r="F6" s="60">
        <v>111.5</v>
      </c>
      <c r="G6" s="60">
        <v>23</v>
      </c>
      <c r="H6" s="60">
        <v>2564.5</v>
      </c>
      <c r="I6" s="67">
        <v>36.5</v>
      </c>
      <c r="J6" s="60">
        <v>23</v>
      </c>
      <c r="K6" s="60">
        <v>839.5</v>
      </c>
      <c r="L6" s="60">
        <v>0</v>
      </c>
      <c r="M6" s="60">
        <v>3404</v>
      </c>
      <c r="N6" s="67"/>
      <c r="O6" s="67">
        <v>3404</v>
      </c>
      <c r="P6" s="70" t="s">
        <v>19</v>
      </c>
    </row>
    <row r="7" s="53" customFormat="1" customHeight="1" spans="1:16">
      <c r="A7" s="58"/>
      <c r="B7" s="59" t="s">
        <v>17</v>
      </c>
      <c r="C7" s="59" t="s">
        <v>24</v>
      </c>
      <c r="D7" s="74">
        <v>45115</v>
      </c>
      <c r="E7" s="60">
        <v>18</v>
      </c>
      <c r="F7" s="60">
        <v>144</v>
      </c>
      <c r="G7" s="60">
        <v>23</v>
      </c>
      <c r="H7" s="60">
        <v>3312</v>
      </c>
      <c r="I7" s="67">
        <v>53.5</v>
      </c>
      <c r="J7" s="60">
        <v>23</v>
      </c>
      <c r="K7" s="60">
        <v>1230.5</v>
      </c>
      <c r="L7" s="60">
        <v>10.5</v>
      </c>
      <c r="M7" s="60">
        <v>4553</v>
      </c>
      <c r="N7" s="67"/>
      <c r="O7" s="67">
        <v>4553</v>
      </c>
      <c r="P7" s="70" t="s">
        <v>21</v>
      </c>
    </row>
    <row r="8" s="53" customFormat="1" customHeight="1" spans="1:16">
      <c r="A8" s="58"/>
      <c r="B8" s="61" t="s">
        <v>17</v>
      </c>
      <c r="C8" s="62" t="s">
        <v>25</v>
      </c>
      <c r="D8" s="74">
        <v>45115</v>
      </c>
      <c r="E8" s="60">
        <v>22</v>
      </c>
      <c r="F8" s="60">
        <v>176</v>
      </c>
      <c r="G8" s="60">
        <v>23</v>
      </c>
      <c r="H8" s="60">
        <v>4048</v>
      </c>
      <c r="I8" s="67">
        <v>61.5</v>
      </c>
      <c r="J8" s="60">
        <v>23</v>
      </c>
      <c r="K8" s="60">
        <v>1414.5</v>
      </c>
      <c r="L8" s="60">
        <v>0</v>
      </c>
      <c r="M8" s="60">
        <v>5462.5</v>
      </c>
      <c r="N8" s="67"/>
      <c r="O8" s="67">
        <v>5462.5</v>
      </c>
      <c r="P8" s="70" t="s">
        <v>19</v>
      </c>
    </row>
    <row r="9" s="53" customFormat="1" customHeight="1" spans="1:16">
      <c r="A9" s="58"/>
      <c r="B9" s="58" t="s">
        <v>17</v>
      </c>
      <c r="C9" s="58" t="s">
        <v>26</v>
      </c>
      <c r="D9" s="74">
        <v>45115</v>
      </c>
      <c r="E9" s="60">
        <v>14</v>
      </c>
      <c r="F9" s="60">
        <v>112</v>
      </c>
      <c r="G9" s="60">
        <v>18.4</v>
      </c>
      <c r="H9" s="60">
        <v>2060.8</v>
      </c>
      <c r="I9" s="67">
        <v>42</v>
      </c>
      <c r="J9" s="60">
        <v>18.4</v>
      </c>
      <c r="K9" s="60">
        <v>772.8</v>
      </c>
      <c r="L9" s="60">
        <v>0</v>
      </c>
      <c r="M9" s="60">
        <v>2833.6</v>
      </c>
      <c r="N9" s="67"/>
      <c r="O9" s="67">
        <v>2833.6</v>
      </c>
      <c r="P9" s="70" t="s">
        <v>27</v>
      </c>
    </row>
    <row r="10" s="53" customFormat="1" customHeight="1" spans="1:16">
      <c r="A10" s="58"/>
      <c r="B10" s="58" t="s">
        <v>17</v>
      </c>
      <c r="C10" s="58" t="s">
        <v>28</v>
      </c>
      <c r="D10" s="74">
        <v>45115</v>
      </c>
      <c r="E10" s="60">
        <v>21</v>
      </c>
      <c r="F10" s="60">
        <v>168</v>
      </c>
      <c r="G10" s="60">
        <v>23</v>
      </c>
      <c r="H10" s="60">
        <v>3864</v>
      </c>
      <c r="I10" s="67">
        <v>61.5</v>
      </c>
      <c r="J10" s="60">
        <v>23</v>
      </c>
      <c r="K10" s="60">
        <v>1414.5</v>
      </c>
      <c r="L10" s="60">
        <v>0</v>
      </c>
      <c r="M10" s="60">
        <v>5278.5</v>
      </c>
      <c r="N10" s="67"/>
      <c r="O10" s="67">
        <v>5278.5</v>
      </c>
      <c r="P10" s="70" t="s">
        <v>19</v>
      </c>
    </row>
    <row r="11" s="53" customFormat="1" customHeight="1" spans="1:16">
      <c r="A11" s="58"/>
      <c r="B11" s="63" t="s">
        <v>17</v>
      </c>
      <c r="C11" s="59" t="s">
        <v>29</v>
      </c>
      <c r="D11" s="74">
        <v>45110</v>
      </c>
      <c r="E11" s="60">
        <v>10</v>
      </c>
      <c r="F11" s="60">
        <v>77.5</v>
      </c>
      <c r="G11" s="60">
        <v>23</v>
      </c>
      <c r="H11" s="60">
        <v>1782.5</v>
      </c>
      <c r="I11" s="67">
        <v>26</v>
      </c>
      <c r="J11" s="60">
        <v>23</v>
      </c>
      <c r="K11" s="60">
        <v>598</v>
      </c>
      <c r="L11" s="60">
        <v>-33</v>
      </c>
      <c r="M11" s="60">
        <v>2347.5</v>
      </c>
      <c r="N11" s="67"/>
      <c r="O11" s="67">
        <v>2347.5</v>
      </c>
      <c r="P11" s="70" t="s">
        <v>21</v>
      </c>
    </row>
    <row r="12" s="53" customFormat="1" customHeight="1" spans="1:16">
      <c r="A12" s="58"/>
      <c r="B12" s="64" t="s">
        <v>17</v>
      </c>
      <c r="C12" s="64" t="s">
        <v>30</v>
      </c>
      <c r="D12" s="74">
        <v>45115</v>
      </c>
      <c r="E12" s="60">
        <v>12</v>
      </c>
      <c r="F12" s="60">
        <v>96</v>
      </c>
      <c r="G12" s="60">
        <v>18.4</v>
      </c>
      <c r="H12" s="60">
        <v>1766.4</v>
      </c>
      <c r="I12" s="67">
        <v>36</v>
      </c>
      <c r="J12" s="60">
        <v>18.4</v>
      </c>
      <c r="K12" s="60">
        <v>662.4</v>
      </c>
      <c r="L12" s="60">
        <v>0</v>
      </c>
      <c r="M12" s="60">
        <v>2428.8</v>
      </c>
      <c r="N12" s="67"/>
      <c r="O12" s="67">
        <v>2428.8</v>
      </c>
      <c r="P12" s="70" t="s">
        <v>27</v>
      </c>
    </row>
    <row r="13" s="53" customFormat="1" customHeight="1" spans="1:16">
      <c r="A13" s="58"/>
      <c r="B13" s="63" t="s">
        <v>17</v>
      </c>
      <c r="C13" s="58" t="s">
        <v>31</v>
      </c>
      <c r="D13" s="74">
        <v>45115</v>
      </c>
      <c r="E13" s="60">
        <v>18</v>
      </c>
      <c r="F13" s="60">
        <v>144</v>
      </c>
      <c r="G13" s="60">
        <v>23</v>
      </c>
      <c r="H13" s="60">
        <v>3312</v>
      </c>
      <c r="I13" s="67">
        <v>53.5</v>
      </c>
      <c r="J13" s="60">
        <v>23</v>
      </c>
      <c r="K13" s="60">
        <v>1230.5</v>
      </c>
      <c r="L13" s="60">
        <v>-30</v>
      </c>
      <c r="M13" s="60">
        <v>4512.5</v>
      </c>
      <c r="N13" s="67"/>
      <c r="O13" s="67">
        <v>4512.5</v>
      </c>
      <c r="P13" s="70" t="s">
        <v>32</v>
      </c>
    </row>
    <row r="14" s="53" customFormat="1" customHeight="1" spans="1:16">
      <c r="A14" s="58"/>
      <c r="B14" s="61" t="s">
        <v>17</v>
      </c>
      <c r="C14" s="62" t="s">
        <v>33</v>
      </c>
      <c r="D14" s="74">
        <v>45115</v>
      </c>
      <c r="E14" s="60">
        <v>7</v>
      </c>
      <c r="F14" s="60">
        <v>56</v>
      </c>
      <c r="G14" s="60">
        <v>18.4</v>
      </c>
      <c r="H14" s="60">
        <v>1030.4</v>
      </c>
      <c r="I14" s="67">
        <v>21</v>
      </c>
      <c r="J14" s="60">
        <v>18.4</v>
      </c>
      <c r="K14" s="60">
        <v>386.4</v>
      </c>
      <c r="L14" s="60">
        <v>0</v>
      </c>
      <c r="M14" s="60">
        <v>1416.8</v>
      </c>
      <c r="N14" s="67"/>
      <c r="O14" s="67">
        <v>1416.8</v>
      </c>
      <c r="P14" s="70" t="s">
        <v>27</v>
      </c>
    </row>
    <row r="15" s="53" customFormat="1" customHeight="1" spans="1:16">
      <c r="A15" s="58"/>
      <c r="B15" s="58" t="s">
        <v>17</v>
      </c>
      <c r="C15" s="58" t="s">
        <v>34</v>
      </c>
      <c r="D15" s="74">
        <v>45110</v>
      </c>
      <c r="E15" s="60">
        <v>10.5</v>
      </c>
      <c r="F15" s="60">
        <v>83</v>
      </c>
      <c r="G15" s="60">
        <v>23</v>
      </c>
      <c r="H15" s="60">
        <v>1909</v>
      </c>
      <c r="I15" s="67">
        <v>31</v>
      </c>
      <c r="J15" s="60">
        <v>23</v>
      </c>
      <c r="K15" s="60">
        <v>713</v>
      </c>
      <c r="L15" s="60">
        <v>-16</v>
      </c>
      <c r="M15" s="60">
        <v>2606</v>
      </c>
      <c r="N15" s="67"/>
      <c r="O15" s="67">
        <v>2606</v>
      </c>
      <c r="P15" s="70" t="s">
        <v>21</v>
      </c>
    </row>
    <row r="16" s="53" customFormat="1" customHeight="1" spans="1:16">
      <c r="A16" s="58"/>
      <c r="B16" s="58" t="s">
        <v>17</v>
      </c>
      <c r="C16" s="10" t="s">
        <v>35</v>
      </c>
      <c r="D16" s="74">
        <v>45108</v>
      </c>
      <c r="E16" s="60">
        <v>4</v>
      </c>
      <c r="F16" s="60">
        <v>32</v>
      </c>
      <c r="G16" s="60">
        <v>23</v>
      </c>
      <c r="H16" s="60">
        <v>736</v>
      </c>
      <c r="I16" s="67">
        <v>12</v>
      </c>
      <c r="J16" s="60">
        <v>23</v>
      </c>
      <c r="K16" s="60">
        <v>276</v>
      </c>
      <c r="L16" s="60">
        <v>5.5</v>
      </c>
      <c r="M16" s="60">
        <v>1017.5</v>
      </c>
      <c r="N16" s="67"/>
      <c r="O16" s="67">
        <v>1017.5</v>
      </c>
      <c r="P16" s="70" t="s">
        <v>21</v>
      </c>
    </row>
    <row r="17" s="53" customFormat="1" customHeight="1" spans="1:16">
      <c r="A17" s="58"/>
      <c r="B17" s="58" t="s">
        <v>17</v>
      </c>
      <c r="C17" s="10" t="s">
        <v>36</v>
      </c>
      <c r="D17" s="74">
        <v>45108</v>
      </c>
      <c r="E17" s="60">
        <v>3</v>
      </c>
      <c r="F17" s="60">
        <v>24</v>
      </c>
      <c r="G17" s="60">
        <v>23</v>
      </c>
      <c r="H17" s="60">
        <v>552</v>
      </c>
      <c r="I17" s="67">
        <v>9</v>
      </c>
      <c r="J17" s="60">
        <v>23</v>
      </c>
      <c r="K17" s="60">
        <v>207</v>
      </c>
      <c r="L17" s="60">
        <v>1.5</v>
      </c>
      <c r="M17" s="60">
        <v>760.5</v>
      </c>
      <c r="N17" s="67"/>
      <c r="O17" s="67">
        <v>760.5</v>
      </c>
      <c r="P17" s="70" t="s">
        <v>21</v>
      </c>
    </row>
    <row r="18" s="53" customFormat="1" customHeight="1" spans="1:16">
      <c r="A18" s="58"/>
      <c r="B18" s="61" t="s">
        <v>17</v>
      </c>
      <c r="C18" s="58" t="s">
        <v>37</v>
      </c>
      <c r="D18" s="74">
        <v>45115</v>
      </c>
      <c r="E18" s="60">
        <v>18</v>
      </c>
      <c r="F18" s="60">
        <v>144</v>
      </c>
      <c r="G18" s="60">
        <v>23</v>
      </c>
      <c r="H18" s="60">
        <v>3312</v>
      </c>
      <c r="I18" s="67">
        <v>52.5</v>
      </c>
      <c r="J18" s="60">
        <v>23</v>
      </c>
      <c r="K18" s="60">
        <v>1207.5</v>
      </c>
      <c r="L18" s="60">
        <v>0</v>
      </c>
      <c r="M18" s="60">
        <v>4519.5</v>
      </c>
      <c r="N18" s="67"/>
      <c r="O18" s="67">
        <v>4519.5</v>
      </c>
      <c r="P18" s="70" t="s">
        <v>21</v>
      </c>
    </row>
    <row r="19" s="53" customFormat="1" customHeight="1" spans="1:16">
      <c r="A19" s="58" t="s">
        <v>38</v>
      </c>
      <c r="B19" s="65"/>
      <c r="C19" s="65"/>
      <c r="D19" s="66"/>
      <c r="E19" s="67">
        <v>216.5</v>
      </c>
      <c r="F19" s="67">
        <v>1776</v>
      </c>
      <c r="G19" s="67">
        <v>354.2</v>
      </c>
      <c r="H19" s="67">
        <v>39633.6</v>
      </c>
      <c r="I19" s="67">
        <v>648.5</v>
      </c>
      <c r="J19" s="67">
        <v>354.2</v>
      </c>
      <c r="K19" s="67">
        <v>14460.1</v>
      </c>
      <c r="L19" s="67">
        <v>-61.5</v>
      </c>
      <c r="M19" s="67">
        <v>54032.2</v>
      </c>
      <c r="N19" s="67">
        <v>0</v>
      </c>
      <c r="O19" s="67">
        <v>54032.2</v>
      </c>
      <c r="P19" s="71"/>
    </row>
    <row r="20" s="53" customFormat="1" customHeight="1" spans="1:16">
      <c r="A20" s="58" t="s">
        <v>39</v>
      </c>
      <c r="B20" s="58"/>
      <c r="C20" s="58">
        <v>54032.2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</row>
    <row r="21" s="53" customFormat="1" customHeight="1" spans="1:16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72"/>
    </row>
    <row r="22" s="14" customFormat="1" customHeight="1" spans="1:16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6"/>
    </row>
    <row r="23" s="73" customFormat="1" customHeight="1" spans="1:16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6"/>
    </row>
    <row r="24" customHeight="1" spans="2:4">
      <c r="B24"/>
      <c r="C24"/>
      <c r="D24"/>
    </row>
    <row r="25" customHeight="1" spans="2:11">
      <c r="B25" t="s">
        <v>40</v>
      </c>
      <c r="C25"/>
      <c r="D25"/>
      <c r="K25" s="55" t="s">
        <v>41</v>
      </c>
    </row>
    <row r="26" customHeight="1" spans="2:4">
      <c r="B26"/>
      <c r="C26"/>
      <c r="D26"/>
    </row>
    <row r="27" customHeight="1" spans="2:4">
      <c r="B27" t="s">
        <v>2</v>
      </c>
      <c r="C27" t="s">
        <v>42</v>
      </c>
      <c r="D27"/>
    </row>
    <row r="28" customHeight="1" spans="2:4">
      <c r="B28" t="s">
        <v>17</v>
      </c>
      <c r="C28">
        <v>54032.2</v>
      </c>
      <c r="D28"/>
    </row>
    <row r="29" customHeight="1" spans="2:4">
      <c r="B29" t="s">
        <v>43</v>
      </c>
      <c r="C29">
        <v>54032.2</v>
      </c>
      <c r="D29"/>
    </row>
    <row r="30" customHeight="1" spans="2:4">
      <c r="B30"/>
      <c r="C30"/>
      <c r="D30"/>
    </row>
    <row r="31" customHeight="1" spans="2:4">
      <c r="B31"/>
      <c r="C31"/>
      <c r="D31"/>
    </row>
    <row r="32" customHeight="1" spans="2:4">
      <c r="B32"/>
      <c r="C32"/>
      <c r="D32"/>
    </row>
    <row r="33" customHeight="1" spans="2:4">
      <c r="B33"/>
      <c r="C33"/>
      <c r="D33"/>
    </row>
    <row r="34" customHeight="1" spans="2:4">
      <c r="B34"/>
      <c r="C34"/>
      <c r="D34"/>
    </row>
    <row r="35" customHeight="1" spans="2:4">
      <c r="B35"/>
      <c r="C35"/>
      <c r="D35"/>
    </row>
    <row r="36" customHeight="1" spans="2:4">
      <c r="B36"/>
      <c r="C36"/>
      <c r="D36"/>
    </row>
    <row r="37" customHeight="1" spans="2:4">
      <c r="B37"/>
      <c r="C37"/>
      <c r="D37"/>
    </row>
    <row r="38" customHeight="1" spans="2:4">
      <c r="B38"/>
      <c r="C38"/>
      <c r="D38"/>
    </row>
    <row r="39" customHeight="1" spans="2:4">
      <c r="B39"/>
      <c r="C39"/>
      <c r="D39"/>
    </row>
    <row r="40" customHeight="1" spans="2:4">
      <c r="B40"/>
      <c r="C40"/>
      <c r="D40"/>
    </row>
    <row r="41" customHeight="1" spans="2:4">
      <c r="B41"/>
      <c r="C41"/>
      <c r="D41"/>
    </row>
    <row r="42" customHeight="1" spans="2:4">
      <c r="B42"/>
      <c r="C42"/>
      <c r="D42"/>
    </row>
    <row r="43" customHeight="1" spans="2:4">
      <c r="B43"/>
      <c r="C43"/>
      <c r="D43"/>
    </row>
    <row r="44" customHeight="1" spans="2:4">
      <c r="B44"/>
      <c r="C44"/>
      <c r="D44"/>
    </row>
  </sheetData>
  <mergeCells count="4">
    <mergeCell ref="A1:P1"/>
    <mergeCell ref="A20:B20"/>
    <mergeCell ref="C20:P20"/>
    <mergeCell ref="A21:P21"/>
  </mergeCells>
  <conditionalFormatting sqref="C20">
    <cfRule type="duplicateValues" dxfId="0" priority="2"/>
  </conditionalFormatting>
  <conditionalFormatting sqref="C16:C17">
    <cfRule type="duplicateValues" dxfId="0" priority="1"/>
  </conditionalFormatting>
  <conditionalFormatting sqref="C1:C2 C19 C21:C1048576">
    <cfRule type="duplicateValues" dxfId="0" priority="4"/>
  </conditionalFormatting>
  <conditionalFormatting sqref="C3:C15 C18">
    <cfRule type="duplicateValues" dxfId="0" priority="3"/>
  </conditionalFormatting>
  <pageMargins left="0.251388888888889" right="0.251388888888889" top="0.196527777777778" bottom="0.196527777777778" header="0.298611111111111" footer="0.298611111111111"/>
  <pageSetup paperSize="9" scale="75" orientation="landscape" horizontalDpi="600"/>
  <headerFooter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workbookViewId="0">
      <selection activeCell="B16" sqref="B16:C17"/>
    </sheetView>
  </sheetViews>
  <sheetFormatPr defaultColWidth="9" defaultRowHeight="25" customHeight="1"/>
  <cols>
    <col min="1" max="1" width="5" style="54" customWidth="1"/>
    <col min="2" max="2" width="7.375" style="55"/>
    <col min="3" max="3" width="17.25" style="55"/>
    <col min="4" max="4" width="11" style="55" customWidth="1"/>
    <col min="5" max="5" width="9.5" style="55" customWidth="1"/>
    <col min="6" max="6" width="9" style="55" customWidth="1"/>
    <col min="7" max="9" width="10.125" style="55" customWidth="1"/>
    <col min="10" max="11" width="8.75" style="55" customWidth="1"/>
    <col min="12" max="12" width="11.625" style="55" customWidth="1"/>
    <col min="13" max="13" width="10.875" style="55" customWidth="1"/>
    <col min="14" max="14" width="10.125" style="55" customWidth="1"/>
    <col min="15" max="15" width="10.375" style="55" customWidth="1"/>
    <col min="16" max="16" width="30" style="56" customWidth="1"/>
    <col min="17" max="16384" width="9" style="55"/>
  </cols>
  <sheetData>
    <row r="1" customHeight="1" spans="1:16">
      <c r="A1" s="52" t="s">
        <v>44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69"/>
    </row>
    <row r="2" s="52" customFormat="1" customHeight="1" spans="1:16">
      <c r="A2" s="57" t="s">
        <v>1</v>
      </c>
      <c r="B2" s="57" t="s">
        <v>2</v>
      </c>
      <c r="C2" s="57" t="s">
        <v>3</v>
      </c>
      <c r="D2" s="57" t="s">
        <v>4</v>
      </c>
      <c r="E2" s="57" t="s">
        <v>5</v>
      </c>
      <c r="F2" s="57" t="s">
        <v>6</v>
      </c>
      <c r="G2" s="57" t="s">
        <v>7</v>
      </c>
      <c r="H2" s="57" t="s">
        <v>8</v>
      </c>
      <c r="I2" s="57" t="s">
        <v>9</v>
      </c>
      <c r="J2" s="57" t="s">
        <v>10</v>
      </c>
      <c r="K2" s="57" t="s">
        <v>11</v>
      </c>
      <c r="L2" s="57" t="s">
        <v>12</v>
      </c>
      <c r="M2" s="57" t="s">
        <v>13</v>
      </c>
      <c r="N2" s="57" t="s">
        <v>14</v>
      </c>
      <c r="O2" s="57" t="s">
        <v>15</v>
      </c>
      <c r="P2" s="57" t="s">
        <v>16</v>
      </c>
    </row>
    <row r="3" s="53" customFormat="1" customHeight="1" spans="1:16">
      <c r="A3" s="58"/>
      <c r="B3" s="59" t="s">
        <v>17</v>
      </c>
      <c r="C3" s="59" t="s">
        <v>18</v>
      </c>
      <c r="D3" s="59" t="s">
        <v>45</v>
      </c>
      <c r="E3" s="60">
        <f>VLOOKUP(C3,考勤!$A:$AI,35,0)</f>
        <v>5</v>
      </c>
      <c r="F3" s="60">
        <f>VLOOKUP(C3,考勤!$A$5:AP46,42,0)</f>
        <v>40</v>
      </c>
      <c r="G3" s="60">
        <v>23</v>
      </c>
      <c r="H3" s="60">
        <f>F3*G3</f>
        <v>920</v>
      </c>
      <c r="I3" s="67">
        <f>VLOOKUP(C3,考勤!$A$5:AP46,41,0)</f>
        <v>15</v>
      </c>
      <c r="J3" s="60">
        <v>23</v>
      </c>
      <c r="K3" s="60">
        <f>I3*J3</f>
        <v>345</v>
      </c>
      <c r="L3" s="60">
        <f>IFERROR(VLOOKUP(C3,奖惩!B:D,3,0),0)</f>
        <v>0</v>
      </c>
      <c r="M3" s="60">
        <f>H3+K3+L3</f>
        <v>1265</v>
      </c>
      <c r="N3" s="67"/>
      <c r="O3" s="67">
        <f>M3+N3</f>
        <v>1265</v>
      </c>
      <c r="P3" s="70" t="str">
        <f>IFERROR(VLOOKUP(C3,奖惩!B:C,2,0),"")</f>
        <v/>
      </c>
    </row>
    <row r="4" s="53" customFormat="1" customHeight="1" spans="1:16">
      <c r="A4" s="58"/>
      <c r="B4" s="59" t="s">
        <v>17</v>
      </c>
      <c r="C4" s="58" t="s">
        <v>20</v>
      </c>
      <c r="D4" s="59" t="s">
        <v>45</v>
      </c>
      <c r="E4" s="60">
        <f>VLOOKUP(C4,考勤!$A:$AI,35,0)</f>
        <v>18</v>
      </c>
      <c r="F4" s="60">
        <f>VLOOKUP(C4,考勤!$A$5:AP46,42,0)</f>
        <v>144</v>
      </c>
      <c r="G4" s="60">
        <v>23</v>
      </c>
      <c r="H4" s="60">
        <f t="shared" ref="H4:H20" si="0">F4*G4</f>
        <v>3312</v>
      </c>
      <c r="I4" s="67">
        <f>VLOOKUP(C4,考勤!$A$5:AP46,41,0)</f>
        <v>53.5</v>
      </c>
      <c r="J4" s="60">
        <v>23</v>
      </c>
      <c r="K4" s="60">
        <f t="shared" ref="K4:K20" si="1">I4*J4</f>
        <v>1230.5</v>
      </c>
      <c r="L4" s="60">
        <f>IFERROR(VLOOKUP(C4,奖惩!B:D,3,0),0)</f>
        <v>0</v>
      </c>
      <c r="M4" s="60">
        <f t="shared" ref="M4:M20" si="2">H4+K4+L4</f>
        <v>4542.5</v>
      </c>
      <c r="N4" s="67"/>
      <c r="O4" s="67">
        <f t="shared" ref="O4:O20" si="3">M4+N4</f>
        <v>4542.5</v>
      </c>
      <c r="P4" s="70" t="str">
        <f>IFERROR(VLOOKUP(C4,奖惩!B:C,2,0),"")</f>
        <v>离职饭费差额</v>
      </c>
    </row>
    <row r="5" s="53" customFormat="1" customHeight="1" spans="1:16">
      <c r="A5" s="58"/>
      <c r="B5" s="59" t="s">
        <v>17</v>
      </c>
      <c r="C5" s="59" t="s">
        <v>22</v>
      </c>
      <c r="D5" s="59" t="s">
        <v>45</v>
      </c>
      <c r="E5" s="60">
        <f>VLOOKUP(C5,考勤!$A:$AI,35,0)</f>
        <v>22</v>
      </c>
      <c r="F5" s="60">
        <f>VLOOKUP(C5,考勤!$A$5:AP47,42,0)</f>
        <v>224</v>
      </c>
      <c r="G5" s="60">
        <v>23</v>
      </c>
      <c r="H5" s="60">
        <f t="shared" si="0"/>
        <v>5152</v>
      </c>
      <c r="I5" s="67">
        <f>VLOOKUP(C5,考勤!$A$5:AP47,41,0)</f>
        <v>84</v>
      </c>
      <c r="J5" s="60">
        <v>23</v>
      </c>
      <c r="K5" s="60">
        <f t="shared" si="1"/>
        <v>1932</v>
      </c>
      <c r="L5" s="60">
        <f>IFERROR(VLOOKUP(C5,奖惩!B:D,3,0),0)</f>
        <v>0</v>
      </c>
      <c r="M5" s="60">
        <f t="shared" si="2"/>
        <v>7084</v>
      </c>
      <c r="N5" s="67"/>
      <c r="O5" s="67">
        <f t="shared" si="3"/>
        <v>7084</v>
      </c>
      <c r="P5" s="70" t="str">
        <f>IFERROR(VLOOKUP(C5,奖惩!B:C,2,0),"")</f>
        <v/>
      </c>
    </row>
    <row r="6" s="53" customFormat="1" customHeight="1" spans="1:16">
      <c r="A6" s="58"/>
      <c r="B6" s="61" t="s">
        <v>17</v>
      </c>
      <c r="C6" s="62" t="s">
        <v>23</v>
      </c>
      <c r="D6" s="59" t="s">
        <v>45</v>
      </c>
      <c r="E6" s="60">
        <f>VLOOKUP(C6,考勤!$A:$AI,35,0)</f>
        <v>14</v>
      </c>
      <c r="F6" s="60">
        <f>VLOOKUP(C6,考勤!$A$5:AP48,42,0)</f>
        <v>111.5</v>
      </c>
      <c r="G6" s="60">
        <v>23</v>
      </c>
      <c r="H6" s="60">
        <f t="shared" si="0"/>
        <v>2564.5</v>
      </c>
      <c r="I6" s="67">
        <f>VLOOKUP(C6,考勤!$A$5:AP48,41,0)</f>
        <v>36.5</v>
      </c>
      <c r="J6" s="60">
        <v>23</v>
      </c>
      <c r="K6" s="60">
        <f t="shared" si="1"/>
        <v>839.5</v>
      </c>
      <c r="L6" s="60">
        <f>IFERROR(VLOOKUP(C6,奖惩!B:D,3,0),0)</f>
        <v>0</v>
      </c>
      <c r="M6" s="60">
        <f t="shared" si="2"/>
        <v>3404</v>
      </c>
      <c r="N6" s="67"/>
      <c r="O6" s="67">
        <f t="shared" si="3"/>
        <v>3404</v>
      </c>
      <c r="P6" s="70" t="str">
        <f>IFERROR(VLOOKUP(C6,奖惩!B:C,2,0),"")</f>
        <v/>
      </c>
    </row>
    <row r="7" s="53" customFormat="1" customHeight="1" spans="1:16">
      <c r="A7" s="58"/>
      <c r="B7" s="59" t="s">
        <v>17</v>
      </c>
      <c r="C7" s="59" t="s">
        <v>24</v>
      </c>
      <c r="D7" s="59" t="s">
        <v>45</v>
      </c>
      <c r="E7" s="60">
        <f>VLOOKUP(C7,考勤!$A:$AI,35,0)</f>
        <v>18</v>
      </c>
      <c r="F7" s="60">
        <f>VLOOKUP(C7,考勤!$A$5:AP49,42,0)</f>
        <v>144</v>
      </c>
      <c r="G7" s="60">
        <v>23</v>
      </c>
      <c r="H7" s="60">
        <f t="shared" si="0"/>
        <v>3312</v>
      </c>
      <c r="I7" s="67">
        <f>VLOOKUP(C7,考勤!$A$5:AP49,41,0)</f>
        <v>53.5</v>
      </c>
      <c r="J7" s="60">
        <v>23</v>
      </c>
      <c r="K7" s="60">
        <f t="shared" si="1"/>
        <v>1230.5</v>
      </c>
      <c r="L7" s="60">
        <f>IFERROR(VLOOKUP(C7,奖惩!B:D,3,0),0)</f>
        <v>10.5</v>
      </c>
      <c r="M7" s="60">
        <f t="shared" si="2"/>
        <v>4553</v>
      </c>
      <c r="N7" s="67"/>
      <c r="O7" s="67">
        <f t="shared" si="3"/>
        <v>4553</v>
      </c>
      <c r="P7" s="70" t="str">
        <f>IFERROR(VLOOKUP(C7,奖惩!B:C,2,0),"")</f>
        <v>离职饭费差额</v>
      </c>
    </row>
    <row r="8" s="53" customFormat="1" customHeight="1" spans="1:16">
      <c r="A8" s="58"/>
      <c r="B8" s="61" t="s">
        <v>17</v>
      </c>
      <c r="C8" s="62" t="s">
        <v>25</v>
      </c>
      <c r="D8" s="59" t="s">
        <v>45</v>
      </c>
      <c r="E8" s="60">
        <f>VLOOKUP(C8,考勤!$A:$AI,35,0)</f>
        <v>22</v>
      </c>
      <c r="F8" s="60">
        <f>VLOOKUP(C8,考勤!$A$5:AP49,42,0)</f>
        <v>176</v>
      </c>
      <c r="G8" s="60">
        <v>23</v>
      </c>
      <c r="H8" s="60">
        <f t="shared" si="0"/>
        <v>4048</v>
      </c>
      <c r="I8" s="67">
        <f>VLOOKUP(C8,考勤!$A$5:AP49,41,0)</f>
        <v>61.5</v>
      </c>
      <c r="J8" s="60">
        <v>23</v>
      </c>
      <c r="K8" s="60">
        <f t="shared" si="1"/>
        <v>1414.5</v>
      </c>
      <c r="L8" s="60">
        <f>IFERROR(VLOOKUP(C8,奖惩!B:D,3,0),0)</f>
        <v>0</v>
      </c>
      <c r="M8" s="60">
        <f t="shared" si="2"/>
        <v>5462.5</v>
      </c>
      <c r="N8" s="67"/>
      <c r="O8" s="67">
        <f t="shared" si="3"/>
        <v>5462.5</v>
      </c>
      <c r="P8" s="70" t="str">
        <f>IFERROR(VLOOKUP(C8,奖惩!B:C,2,0),"")</f>
        <v/>
      </c>
    </row>
    <row r="9" s="53" customFormat="1" customHeight="1" spans="1:16">
      <c r="A9" s="58"/>
      <c r="B9" s="58" t="s">
        <v>17</v>
      </c>
      <c r="C9" s="58" t="s">
        <v>26</v>
      </c>
      <c r="D9" s="59" t="s">
        <v>45</v>
      </c>
      <c r="E9" s="60">
        <f>VLOOKUP(C9,考勤!$A:$AI,35,0)</f>
        <v>14</v>
      </c>
      <c r="F9" s="60">
        <f>VLOOKUP(C9,考勤!$A$5:AP49,42,0)</f>
        <v>112</v>
      </c>
      <c r="G9" s="60">
        <v>18.4</v>
      </c>
      <c r="H9" s="60">
        <f t="shared" si="0"/>
        <v>2060.8</v>
      </c>
      <c r="I9" s="67">
        <f>VLOOKUP(C9,考勤!$A$5:AP49,41,0)</f>
        <v>42</v>
      </c>
      <c r="J9" s="60">
        <v>18.4</v>
      </c>
      <c r="K9" s="60">
        <f t="shared" si="1"/>
        <v>772.8</v>
      </c>
      <c r="L9" s="60">
        <f>IFERROR(VLOOKUP(C9,奖惩!B:D,3,0),0)</f>
        <v>0</v>
      </c>
      <c r="M9" s="60">
        <f t="shared" si="2"/>
        <v>2833.6</v>
      </c>
      <c r="N9" s="67"/>
      <c r="O9" s="67">
        <f t="shared" si="3"/>
        <v>2833.6</v>
      </c>
      <c r="P9" s="70" t="str">
        <f>IFERROR(VLOOKUP(C9,奖惩!B:C,2,0),"")</f>
        <v>80%工资</v>
      </c>
    </row>
    <row r="10" s="53" customFormat="1" customHeight="1" spans="1:16">
      <c r="A10" s="58"/>
      <c r="B10" s="58" t="s">
        <v>17</v>
      </c>
      <c r="C10" s="58" t="s">
        <v>28</v>
      </c>
      <c r="D10" s="59" t="s">
        <v>45</v>
      </c>
      <c r="E10" s="60">
        <f>VLOOKUP(C10,考勤!$A:$AI,35,0)</f>
        <v>21</v>
      </c>
      <c r="F10" s="60">
        <f>VLOOKUP(C10,考勤!$A$5:AP49,42,0)</f>
        <v>168</v>
      </c>
      <c r="G10" s="60">
        <v>23</v>
      </c>
      <c r="H10" s="60">
        <f t="shared" si="0"/>
        <v>3864</v>
      </c>
      <c r="I10" s="67">
        <f>VLOOKUP(C10,考勤!$A$5:AP49,41,0)</f>
        <v>61.5</v>
      </c>
      <c r="J10" s="60">
        <v>23</v>
      </c>
      <c r="K10" s="60">
        <f t="shared" si="1"/>
        <v>1414.5</v>
      </c>
      <c r="L10" s="60">
        <f>IFERROR(VLOOKUP(C10,奖惩!B:D,3,0),0)</f>
        <v>0</v>
      </c>
      <c r="M10" s="60">
        <f t="shared" si="2"/>
        <v>5278.5</v>
      </c>
      <c r="N10" s="67"/>
      <c r="O10" s="67">
        <f t="shared" si="3"/>
        <v>5278.5</v>
      </c>
      <c r="P10" s="70" t="str">
        <f>IFERROR(VLOOKUP(C10,奖惩!B:C,2,0),"")</f>
        <v/>
      </c>
    </row>
    <row r="11" s="53" customFormat="1" customHeight="1" spans="1:16">
      <c r="A11" s="58"/>
      <c r="B11" s="63" t="s">
        <v>17</v>
      </c>
      <c r="C11" s="59" t="s">
        <v>29</v>
      </c>
      <c r="D11" s="59" t="s">
        <v>45</v>
      </c>
      <c r="E11" s="60">
        <f>VLOOKUP(C11,考勤!$A:$AI,35,0)</f>
        <v>10</v>
      </c>
      <c r="F11" s="60">
        <f>VLOOKUP(C11,考勤!$A$5:AP50,42,0)</f>
        <v>77.5</v>
      </c>
      <c r="G11" s="60">
        <v>23</v>
      </c>
      <c r="H11" s="60">
        <f t="shared" si="0"/>
        <v>1782.5</v>
      </c>
      <c r="I11" s="67">
        <f>VLOOKUP(C11,考勤!$A$5:AP50,41,0)</f>
        <v>26</v>
      </c>
      <c r="J11" s="60">
        <v>23</v>
      </c>
      <c r="K11" s="60">
        <f t="shared" si="1"/>
        <v>598</v>
      </c>
      <c r="L11" s="60">
        <f>IFERROR(VLOOKUP(C11,奖惩!B:D,3,0),0)</f>
        <v>-33</v>
      </c>
      <c r="M11" s="60">
        <f t="shared" si="2"/>
        <v>2347.5</v>
      </c>
      <c r="N11" s="67"/>
      <c r="O11" s="67">
        <f t="shared" si="3"/>
        <v>2347.5</v>
      </c>
      <c r="P11" s="70" t="str">
        <f>IFERROR(VLOOKUP(C11,奖惩!B:C,2,0),"")</f>
        <v>离职饭费差额</v>
      </c>
    </row>
    <row r="12" s="53" customFormat="1" customHeight="1" spans="1:16">
      <c r="A12" s="58"/>
      <c r="B12" s="64" t="s">
        <v>17</v>
      </c>
      <c r="C12" s="64" t="s">
        <v>30</v>
      </c>
      <c r="D12" s="59" t="s">
        <v>45</v>
      </c>
      <c r="E12" s="60">
        <f>VLOOKUP(C12,考勤!$A:$AI,35,0)</f>
        <v>12</v>
      </c>
      <c r="F12" s="60">
        <f>VLOOKUP(C12,考勤!$A$5:AP51,42,0)</f>
        <v>96</v>
      </c>
      <c r="G12" s="60">
        <v>18.4</v>
      </c>
      <c r="H12" s="60">
        <f t="shared" si="0"/>
        <v>1766.4</v>
      </c>
      <c r="I12" s="67">
        <f>VLOOKUP(C12,考勤!$A$5:AP51,41,0)</f>
        <v>36</v>
      </c>
      <c r="J12" s="60">
        <v>18.4</v>
      </c>
      <c r="K12" s="60">
        <f t="shared" si="1"/>
        <v>662.4</v>
      </c>
      <c r="L12" s="60">
        <f>IFERROR(VLOOKUP(C12,奖惩!B:D,3,0),0)</f>
        <v>0</v>
      </c>
      <c r="M12" s="60">
        <f t="shared" si="2"/>
        <v>2428.8</v>
      </c>
      <c r="N12" s="67"/>
      <c r="O12" s="67">
        <f t="shared" si="3"/>
        <v>2428.8</v>
      </c>
      <c r="P12" s="70" t="str">
        <f>IFERROR(VLOOKUP(C12,奖惩!B:C,2,0),"")</f>
        <v>80%工资</v>
      </c>
    </row>
    <row r="13" s="53" customFormat="1" customHeight="1" spans="1:16">
      <c r="A13" s="58"/>
      <c r="B13" s="63" t="s">
        <v>17</v>
      </c>
      <c r="C13" s="58" t="s">
        <v>31</v>
      </c>
      <c r="D13" s="59" t="s">
        <v>45</v>
      </c>
      <c r="E13" s="60">
        <f>VLOOKUP(C13,考勤!$A:$AI,35,0)</f>
        <v>18</v>
      </c>
      <c r="F13" s="60">
        <f>VLOOKUP(C13,考勤!$A$5:AP52,42,0)</f>
        <v>144</v>
      </c>
      <c r="G13" s="60">
        <v>23</v>
      </c>
      <c r="H13" s="60">
        <f t="shared" si="0"/>
        <v>3312</v>
      </c>
      <c r="I13" s="67">
        <f>VLOOKUP(C13,考勤!$A$5:AP52,41,0)</f>
        <v>53.5</v>
      </c>
      <c r="J13" s="60">
        <v>23</v>
      </c>
      <c r="K13" s="60">
        <f t="shared" si="1"/>
        <v>1230.5</v>
      </c>
      <c r="L13" s="60">
        <f>IFERROR(VLOOKUP(C13,奖惩!B:D,3,0),0)</f>
        <v>-30</v>
      </c>
      <c r="M13" s="60">
        <f t="shared" si="2"/>
        <v>4512.5</v>
      </c>
      <c r="N13" s="67"/>
      <c r="O13" s="67">
        <f t="shared" si="3"/>
        <v>4512.5</v>
      </c>
      <c r="P13" s="70" t="str">
        <f>IFERROR(VLOOKUP(C13,奖惩!B:C,2,0),"")</f>
        <v>7月不良品扣款</v>
      </c>
    </row>
    <row r="14" s="53" customFormat="1" customHeight="1" spans="1:16">
      <c r="A14" s="58"/>
      <c r="B14" s="61" t="s">
        <v>17</v>
      </c>
      <c r="C14" s="62" t="s">
        <v>33</v>
      </c>
      <c r="D14" s="59" t="s">
        <v>45</v>
      </c>
      <c r="E14" s="60">
        <f>VLOOKUP(C14,考勤!$A:$AI,35,0)</f>
        <v>7</v>
      </c>
      <c r="F14" s="60">
        <f>VLOOKUP(C14,考勤!$A$5:AP53,42,0)</f>
        <v>56</v>
      </c>
      <c r="G14" s="60">
        <v>18.4</v>
      </c>
      <c r="H14" s="60">
        <f t="shared" si="0"/>
        <v>1030.4</v>
      </c>
      <c r="I14" s="67">
        <f>VLOOKUP(C14,考勤!$A$5:AP53,41,0)</f>
        <v>21</v>
      </c>
      <c r="J14" s="60">
        <v>18.4</v>
      </c>
      <c r="K14" s="60">
        <f t="shared" si="1"/>
        <v>386.4</v>
      </c>
      <c r="L14" s="60">
        <f>IFERROR(VLOOKUP(C14,奖惩!B:D,3,0),0)</f>
        <v>0</v>
      </c>
      <c r="M14" s="60">
        <f t="shared" si="2"/>
        <v>1416.8</v>
      </c>
      <c r="N14" s="67"/>
      <c r="O14" s="67">
        <f t="shared" si="3"/>
        <v>1416.8</v>
      </c>
      <c r="P14" s="70" t="str">
        <f>IFERROR(VLOOKUP(C14,奖惩!B:C,2,0),"")</f>
        <v>80%工资</v>
      </c>
    </row>
    <row r="15" s="53" customFormat="1" customHeight="1" spans="1:16">
      <c r="A15" s="58"/>
      <c r="B15" s="58" t="s">
        <v>17</v>
      </c>
      <c r="C15" s="58" t="s">
        <v>34</v>
      </c>
      <c r="D15" s="59" t="s">
        <v>45</v>
      </c>
      <c r="E15" s="60">
        <f>VLOOKUP(C15,考勤!$A:$AI,35,0)</f>
        <v>10.5</v>
      </c>
      <c r="F15" s="60">
        <f>VLOOKUP(C15,考勤!$A$5:AP54,42,0)</f>
        <v>83</v>
      </c>
      <c r="G15" s="60">
        <v>23</v>
      </c>
      <c r="H15" s="60">
        <f t="shared" si="0"/>
        <v>1909</v>
      </c>
      <c r="I15" s="67">
        <f>VLOOKUP(C15,考勤!$A$5:AP54,41,0)</f>
        <v>31</v>
      </c>
      <c r="J15" s="60">
        <v>23</v>
      </c>
      <c r="K15" s="60">
        <f t="shared" si="1"/>
        <v>713</v>
      </c>
      <c r="L15" s="60">
        <f>IFERROR(VLOOKUP(C15,奖惩!B:D,3,0),0)</f>
        <v>-16</v>
      </c>
      <c r="M15" s="60">
        <f t="shared" si="2"/>
        <v>2606</v>
      </c>
      <c r="N15" s="67"/>
      <c r="O15" s="67">
        <f t="shared" si="3"/>
        <v>2606</v>
      </c>
      <c r="P15" s="70" t="str">
        <f>IFERROR(VLOOKUP(C15,奖惩!B:C,2,0),"")</f>
        <v>离职饭费差额</v>
      </c>
    </row>
    <row r="16" s="53" customFormat="1" customHeight="1" spans="1:16">
      <c r="A16" s="58"/>
      <c r="B16" s="58" t="s">
        <v>17</v>
      </c>
      <c r="C16" s="10" t="s">
        <v>35</v>
      </c>
      <c r="D16" s="59" t="s">
        <v>45</v>
      </c>
      <c r="E16" s="60">
        <f>VLOOKUP(C16,考勤!$A:$AI,35,0)</f>
        <v>4</v>
      </c>
      <c r="F16" s="60">
        <f>VLOOKUP(C16,考勤!$A$5:AP55,42,0)</f>
        <v>32</v>
      </c>
      <c r="G16" s="60">
        <v>23</v>
      </c>
      <c r="H16" s="60">
        <f t="shared" si="0"/>
        <v>736</v>
      </c>
      <c r="I16" s="67">
        <f>VLOOKUP(C16,考勤!$A$5:AP55,41,0)</f>
        <v>12</v>
      </c>
      <c r="J16" s="60">
        <v>23</v>
      </c>
      <c r="K16" s="60">
        <f t="shared" si="1"/>
        <v>276</v>
      </c>
      <c r="L16" s="60">
        <f>IFERROR(VLOOKUP(C16,奖惩!B:D,3,0),0)</f>
        <v>5.5</v>
      </c>
      <c r="M16" s="60">
        <f t="shared" si="2"/>
        <v>1017.5</v>
      </c>
      <c r="N16" s="67"/>
      <c r="O16" s="67">
        <f t="shared" si="3"/>
        <v>1017.5</v>
      </c>
      <c r="P16" s="70" t="str">
        <f>IFERROR(VLOOKUP(C16,奖惩!B:C,2,0),"")</f>
        <v>离职饭费差额</v>
      </c>
    </row>
    <row r="17" s="53" customFormat="1" customHeight="1" spans="1:16">
      <c r="A17" s="58"/>
      <c r="B17" s="58" t="s">
        <v>17</v>
      </c>
      <c r="C17" s="10" t="s">
        <v>36</v>
      </c>
      <c r="D17" s="59" t="s">
        <v>45</v>
      </c>
      <c r="E17" s="60">
        <f>VLOOKUP(C17,考勤!$A:$AI,35,0)</f>
        <v>3</v>
      </c>
      <c r="F17" s="60">
        <f>VLOOKUP(C17,考勤!$A$5:AP56,42,0)</f>
        <v>24</v>
      </c>
      <c r="G17" s="60">
        <v>23</v>
      </c>
      <c r="H17" s="60">
        <f t="shared" si="0"/>
        <v>552</v>
      </c>
      <c r="I17" s="67">
        <f>VLOOKUP(C17,考勤!$A$5:AP56,41,0)</f>
        <v>9</v>
      </c>
      <c r="J17" s="60">
        <v>23</v>
      </c>
      <c r="K17" s="60">
        <f t="shared" si="1"/>
        <v>207</v>
      </c>
      <c r="L17" s="60">
        <f>IFERROR(VLOOKUP(C17,奖惩!B:D,3,0),0)</f>
        <v>1.5</v>
      </c>
      <c r="M17" s="60">
        <f t="shared" si="2"/>
        <v>760.5</v>
      </c>
      <c r="N17" s="67"/>
      <c r="O17" s="67">
        <f t="shared" si="3"/>
        <v>760.5</v>
      </c>
      <c r="P17" s="70" t="str">
        <f>IFERROR(VLOOKUP(C17,奖惩!B:C,2,0),"")</f>
        <v>离职饭费差额</v>
      </c>
    </row>
    <row r="18" s="53" customFormat="1" customHeight="1" spans="1:16">
      <c r="A18" s="58"/>
      <c r="B18" s="58" t="s">
        <v>17</v>
      </c>
      <c r="C18" s="58" t="s">
        <v>37</v>
      </c>
      <c r="D18" s="59" t="s">
        <v>45</v>
      </c>
      <c r="E18" s="60">
        <f>VLOOKUP(C18,考勤!$A:$AI,35,0)</f>
        <v>18</v>
      </c>
      <c r="F18" s="60">
        <f>VLOOKUP(C18,考勤!$A$5:AP55,42,0)</f>
        <v>144</v>
      </c>
      <c r="G18" s="60">
        <v>23</v>
      </c>
      <c r="H18" s="60">
        <f t="shared" si="0"/>
        <v>3312</v>
      </c>
      <c r="I18" s="67">
        <f>VLOOKUP(C18,考勤!$A$5:AP55,41,0)</f>
        <v>52.5</v>
      </c>
      <c r="J18" s="60">
        <v>23</v>
      </c>
      <c r="K18" s="60">
        <f t="shared" si="1"/>
        <v>1207.5</v>
      </c>
      <c r="L18" s="60">
        <f>IFERROR(VLOOKUP(C18,奖惩!B:D,3,0),0)</f>
        <v>0</v>
      </c>
      <c r="M18" s="60">
        <f t="shared" si="2"/>
        <v>4519.5</v>
      </c>
      <c r="N18" s="67"/>
      <c r="O18" s="67">
        <f t="shared" si="3"/>
        <v>4519.5</v>
      </c>
      <c r="P18" s="70" t="str">
        <f>IFERROR(VLOOKUP(C18,奖惩!B:C,2,0),"")</f>
        <v>离职饭费差额</v>
      </c>
    </row>
    <row r="19" customHeight="1" spans="1:16">
      <c r="A19" s="58" t="s">
        <v>38</v>
      </c>
      <c r="B19" s="65"/>
      <c r="C19" s="65"/>
      <c r="D19" s="66"/>
      <c r="E19" s="67">
        <f>SUM(E3:E18)</f>
        <v>216.5</v>
      </c>
      <c r="F19" s="67">
        <f>SUM(F3:F18)</f>
        <v>1776</v>
      </c>
      <c r="G19" s="67">
        <f>SUM(G3:G18)</f>
        <v>354.2</v>
      </c>
      <c r="H19" s="67">
        <f t="shared" ref="H19:O19" si="4">SUM(H3:H18)</f>
        <v>39633.6</v>
      </c>
      <c r="I19" s="67">
        <f t="shared" si="4"/>
        <v>648.5</v>
      </c>
      <c r="J19" s="67">
        <f t="shared" si="4"/>
        <v>354.2</v>
      </c>
      <c r="K19" s="67">
        <f t="shared" si="4"/>
        <v>14460.1</v>
      </c>
      <c r="L19" s="67">
        <f t="shared" si="4"/>
        <v>-61.5</v>
      </c>
      <c r="M19" s="67">
        <f t="shared" si="4"/>
        <v>54032.2</v>
      </c>
      <c r="N19" s="67">
        <f t="shared" si="4"/>
        <v>0</v>
      </c>
      <c r="O19" s="67">
        <f t="shared" si="4"/>
        <v>54032.2</v>
      </c>
      <c r="P19" s="71"/>
    </row>
    <row r="20" customHeight="1" spans="1:16">
      <c r="A20" s="58" t="s">
        <v>39</v>
      </c>
      <c r="B20" s="58"/>
      <c r="C20" s="58">
        <f>O19</f>
        <v>54032.2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</row>
    <row r="21" customHeight="1" spans="1:16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72"/>
    </row>
    <row r="24" customHeight="1" spans="2:4">
      <c r="B24"/>
      <c r="C24"/>
      <c r="D24"/>
    </row>
    <row r="25" customHeight="1" spans="2:4">
      <c r="B25"/>
      <c r="C25"/>
      <c r="D25"/>
    </row>
    <row r="26" customHeight="1" spans="2:4">
      <c r="B26"/>
      <c r="C26"/>
      <c r="D26"/>
    </row>
    <row r="27" customHeight="1" spans="2:4">
      <c r="B27"/>
      <c r="C27"/>
      <c r="D27"/>
    </row>
    <row r="28" customHeight="1" spans="2:4">
      <c r="B28"/>
      <c r="C28"/>
      <c r="D28"/>
    </row>
    <row r="29" customHeight="1" spans="2:4">
      <c r="B29"/>
      <c r="C29"/>
      <c r="D29"/>
    </row>
    <row r="30" customHeight="1" spans="2:4">
      <c r="B30"/>
      <c r="C30"/>
      <c r="D30"/>
    </row>
    <row r="31" customHeight="1" spans="2:4">
      <c r="B31"/>
      <c r="C31"/>
      <c r="D31"/>
    </row>
    <row r="32" customHeight="1" spans="2:4">
      <c r="B32"/>
      <c r="C32"/>
      <c r="D32"/>
    </row>
    <row r="33" customHeight="1" spans="2:4">
      <c r="B33"/>
      <c r="C33"/>
      <c r="D33"/>
    </row>
    <row r="34" customHeight="1" spans="2:4">
      <c r="B34"/>
      <c r="C34"/>
      <c r="D34"/>
    </row>
    <row r="35" customHeight="1" spans="2:4">
      <c r="B35"/>
      <c r="C35"/>
      <c r="D35"/>
    </row>
    <row r="36" customHeight="1" spans="2:4">
      <c r="B36"/>
      <c r="C36"/>
      <c r="D36"/>
    </row>
    <row r="37" customHeight="1" spans="2:4">
      <c r="B37"/>
      <c r="C37"/>
      <c r="D37"/>
    </row>
  </sheetData>
  <autoFilter ref="A2:P21">
    <extLst/>
  </autoFilter>
  <sortState ref="B3:O21">
    <sortCondition ref="B3:B21"/>
  </sortState>
  <mergeCells count="4">
    <mergeCell ref="A1:P1"/>
    <mergeCell ref="A20:B20"/>
    <mergeCell ref="C20:P20"/>
    <mergeCell ref="A21:P21"/>
  </mergeCells>
  <conditionalFormatting sqref="C$1:C$1048576">
    <cfRule type="duplicateValues" dxfId="0" priority="1"/>
  </conditionalFormatting>
  <pageMargins left="0.590277777777778" right="0.590277777777778" top="0.118055555555556" bottom="0.354166666666667" header="0.118055555555556" footer="0.156944444444444"/>
  <pageSetup paperSize="9" scale="90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53"/>
  <sheetViews>
    <sheetView workbookViewId="0">
      <pane xSplit="2" ySplit="4" topLeftCell="C35" activePane="bottomRight" state="frozen"/>
      <selection/>
      <selection pane="topRight"/>
      <selection pane="bottomLeft"/>
      <selection pane="bottomRight" activeCell="A47" sqref="A47:A49"/>
    </sheetView>
  </sheetViews>
  <sheetFormatPr defaultColWidth="9" defaultRowHeight="13.5"/>
  <cols>
    <col min="1" max="2" width="6.63333333333333" style="15" customWidth="1"/>
    <col min="3" max="33" width="4.275" style="15" customWidth="1"/>
    <col min="34" max="34" width="5" style="15" customWidth="1"/>
    <col min="35" max="35" width="7.75" style="15" customWidth="1"/>
    <col min="36" max="36" width="11" style="15" customWidth="1"/>
    <col min="37" max="37" width="7.63333333333333" style="15" customWidth="1"/>
    <col min="38" max="38" width="5.5" style="15" customWidth="1"/>
    <col min="39" max="39" width="10.3833333333333" style="15" customWidth="1"/>
    <col min="40" max="40" width="7.88333333333333" style="15" customWidth="1"/>
    <col min="41" max="41" width="8" style="17" customWidth="1"/>
    <col min="42" max="55" width="9" style="15" customWidth="1"/>
    <col min="56" max="16381" width="9" style="15"/>
    <col min="16382" max="16384" width="9" style="16"/>
  </cols>
  <sheetData>
    <row r="1" s="15" customFormat="1" ht="30" customHeight="1" spans="1:16381">
      <c r="A1" s="18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38"/>
      <c r="AK1" s="38"/>
      <c r="AL1" s="39">
        <v>2023</v>
      </c>
      <c r="AM1" s="39"/>
      <c r="AN1" s="40">
        <v>7</v>
      </c>
      <c r="XEZ1" s="16"/>
      <c r="XFA1" s="16"/>
    </row>
    <row r="2" s="15" customFormat="1" ht="21" customHeight="1" spans="1:16381">
      <c r="A2" s="18" t="str">
        <f>AL1&amp;"年"&amp;AN1&amp;"月"&amp;"("&amp;TEXT(DATE(AL1,AN1,1),"mm月dd日")&amp;"-"&amp;TEXT(EOMONTH(DATE(AL1,AN1,1),0),"mm月dd日")&amp;")"&amp;AJ1&amp;AJ2&amp;"考勤表"</f>
        <v>2023年7月(07月01日-07月31日)金属件厂焊接车间考勤表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41" t="s">
        <v>47</v>
      </c>
      <c r="AK2" s="41"/>
      <c r="AL2" s="41"/>
      <c r="AM2" s="19" t="s">
        <v>48</v>
      </c>
      <c r="AN2" s="42"/>
      <c r="XEZ2" s="16"/>
      <c r="XFA2" s="16"/>
    </row>
    <row r="3" s="15" customFormat="1" ht="15" customHeight="1" spans="1:16381">
      <c r="A3" s="20" t="s">
        <v>49</v>
      </c>
      <c r="B3" s="21" t="s">
        <v>50</v>
      </c>
      <c r="C3" s="21" t="s">
        <v>51</v>
      </c>
      <c r="D3" s="22">
        <f t="shared" ref="D3:AE3" si="0">DATE($AL$1,$AN$1,1)+COLUMN(A:A)-1</f>
        <v>45108</v>
      </c>
      <c r="E3" s="22">
        <f t="shared" si="0"/>
        <v>45109</v>
      </c>
      <c r="F3" s="22">
        <f t="shared" si="0"/>
        <v>45110</v>
      </c>
      <c r="G3" s="22">
        <f t="shared" si="0"/>
        <v>45111</v>
      </c>
      <c r="H3" s="22">
        <f t="shared" si="0"/>
        <v>45112</v>
      </c>
      <c r="I3" s="22">
        <f t="shared" si="0"/>
        <v>45113</v>
      </c>
      <c r="J3" s="22">
        <f t="shared" si="0"/>
        <v>45114</v>
      </c>
      <c r="K3" s="22">
        <f t="shared" si="0"/>
        <v>45115</v>
      </c>
      <c r="L3" s="22">
        <f t="shared" si="0"/>
        <v>45116</v>
      </c>
      <c r="M3" s="22">
        <f t="shared" si="0"/>
        <v>45117</v>
      </c>
      <c r="N3" s="22">
        <f t="shared" si="0"/>
        <v>45118</v>
      </c>
      <c r="O3" s="22">
        <f t="shared" si="0"/>
        <v>45119</v>
      </c>
      <c r="P3" s="22">
        <f t="shared" si="0"/>
        <v>45120</v>
      </c>
      <c r="Q3" s="22">
        <f t="shared" si="0"/>
        <v>45121</v>
      </c>
      <c r="R3" s="22">
        <f t="shared" si="0"/>
        <v>45122</v>
      </c>
      <c r="S3" s="22">
        <f t="shared" si="0"/>
        <v>45123</v>
      </c>
      <c r="T3" s="22">
        <f t="shared" si="0"/>
        <v>45124</v>
      </c>
      <c r="U3" s="22">
        <f t="shared" si="0"/>
        <v>45125</v>
      </c>
      <c r="V3" s="22">
        <f t="shared" si="0"/>
        <v>45126</v>
      </c>
      <c r="W3" s="22">
        <f t="shared" si="0"/>
        <v>45127</v>
      </c>
      <c r="X3" s="22">
        <f t="shared" si="0"/>
        <v>45128</v>
      </c>
      <c r="Y3" s="22">
        <f t="shared" si="0"/>
        <v>45129</v>
      </c>
      <c r="Z3" s="22">
        <f t="shared" si="0"/>
        <v>45130</v>
      </c>
      <c r="AA3" s="22">
        <f t="shared" si="0"/>
        <v>45131</v>
      </c>
      <c r="AB3" s="22">
        <f t="shared" si="0"/>
        <v>45132</v>
      </c>
      <c r="AC3" s="22">
        <f t="shared" si="0"/>
        <v>45133</v>
      </c>
      <c r="AD3" s="22">
        <f t="shared" si="0"/>
        <v>45134</v>
      </c>
      <c r="AE3" s="22">
        <f t="shared" si="0"/>
        <v>45135</v>
      </c>
      <c r="AF3" s="22">
        <f>IF(DAY(DATE($AL$1,$AN$1,1)+COLUMN(AC:AC)-1)&lt;5,"",DATE($AL$1,$AN$1,1)+COLUMN(AC:AC)-1)</f>
        <v>45136</v>
      </c>
      <c r="AG3" s="22">
        <f>IF(DAY(DATE($AL$1,$AN$1,1)+COLUMN(AD:AD)-1)&lt;5,"",DATE($AL$1,$AN$1,1)+COLUMN(AD:AD)-1)</f>
        <v>45137</v>
      </c>
      <c r="AH3" s="22">
        <f>IF(DAY(DATE($AL$1,$AN$1,1)+COLUMN(AE:AE)-1)&lt;5,"",DATE($AL$1,$AN$1,1)+COLUMN(AE:AE)-1)</f>
        <v>45138</v>
      </c>
      <c r="AI3" s="43" t="s">
        <v>52</v>
      </c>
      <c r="AJ3" s="44" t="s">
        <v>53</v>
      </c>
      <c r="AK3" s="44" t="s">
        <v>54</v>
      </c>
      <c r="AL3" s="44"/>
      <c r="AM3" s="44" t="s">
        <v>55</v>
      </c>
      <c r="AN3" s="21" t="s">
        <v>56</v>
      </c>
      <c r="AO3" s="47" t="s">
        <v>57</v>
      </c>
      <c r="AP3" s="47" t="s">
        <v>58</v>
      </c>
      <c r="XEY3" s="16"/>
      <c r="XEZ3" s="16"/>
      <c r="XFA3" s="16"/>
    </row>
    <row r="4" s="15" customFormat="1" ht="15" customHeight="1" spans="1:16381">
      <c r="A4" s="20" t="s">
        <v>3</v>
      </c>
      <c r="B4" s="21"/>
      <c r="C4" s="21"/>
      <c r="D4" s="23" t="str">
        <f t="shared" ref="D4:AH4" si="1">TEXT(D3,"aaa")</f>
        <v>六</v>
      </c>
      <c r="E4" s="23" t="str">
        <f t="shared" si="1"/>
        <v>日</v>
      </c>
      <c r="F4" s="23" t="str">
        <f t="shared" si="1"/>
        <v>一</v>
      </c>
      <c r="G4" s="23" t="str">
        <f t="shared" si="1"/>
        <v>二</v>
      </c>
      <c r="H4" s="23" t="str">
        <f t="shared" si="1"/>
        <v>三</v>
      </c>
      <c r="I4" s="23" t="str">
        <f t="shared" si="1"/>
        <v>四</v>
      </c>
      <c r="J4" s="23" t="str">
        <f t="shared" si="1"/>
        <v>五</v>
      </c>
      <c r="K4" s="23" t="str">
        <f t="shared" si="1"/>
        <v>六</v>
      </c>
      <c r="L4" s="23" t="str">
        <f t="shared" si="1"/>
        <v>日</v>
      </c>
      <c r="M4" s="23" t="str">
        <f t="shared" si="1"/>
        <v>一</v>
      </c>
      <c r="N4" s="23" t="str">
        <f t="shared" si="1"/>
        <v>二</v>
      </c>
      <c r="O4" s="23" t="str">
        <f t="shared" si="1"/>
        <v>三</v>
      </c>
      <c r="P4" s="23" t="str">
        <f t="shared" si="1"/>
        <v>四</v>
      </c>
      <c r="Q4" s="23" t="str">
        <f t="shared" si="1"/>
        <v>五</v>
      </c>
      <c r="R4" s="23" t="str">
        <f t="shared" si="1"/>
        <v>六</v>
      </c>
      <c r="S4" s="23" t="str">
        <f t="shared" si="1"/>
        <v>日</v>
      </c>
      <c r="T4" s="23" t="str">
        <f t="shared" si="1"/>
        <v>一</v>
      </c>
      <c r="U4" s="23" t="str">
        <f t="shared" si="1"/>
        <v>二</v>
      </c>
      <c r="V4" s="23" t="str">
        <f t="shared" si="1"/>
        <v>三</v>
      </c>
      <c r="W4" s="23" t="str">
        <f t="shared" si="1"/>
        <v>四</v>
      </c>
      <c r="X4" s="23" t="str">
        <f t="shared" si="1"/>
        <v>五</v>
      </c>
      <c r="Y4" s="23" t="str">
        <f t="shared" si="1"/>
        <v>六</v>
      </c>
      <c r="Z4" s="23" t="str">
        <f t="shared" si="1"/>
        <v>日</v>
      </c>
      <c r="AA4" s="23" t="str">
        <f t="shared" si="1"/>
        <v>一</v>
      </c>
      <c r="AB4" s="23" t="str">
        <f t="shared" si="1"/>
        <v>二</v>
      </c>
      <c r="AC4" s="23" t="str">
        <f t="shared" si="1"/>
        <v>三</v>
      </c>
      <c r="AD4" s="23" t="str">
        <f t="shared" si="1"/>
        <v>四</v>
      </c>
      <c r="AE4" s="23" t="str">
        <f t="shared" si="1"/>
        <v>五</v>
      </c>
      <c r="AF4" s="23" t="str">
        <f t="shared" si="1"/>
        <v>六</v>
      </c>
      <c r="AG4" s="23" t="str">
        <f t="shared" si="1"/>
        <v>日</v>
      </c>
      <c r="AH4" s="23" t="str">
        <f t="shared" si="1"/>
        <v>一</v>
      </c>
      <c r="AI4" s="43"/>
      <c r="AJ4" s="44"/>
      <c r="AK4" s="44" t="s">
        <v>59</v>
      </c>
      <c r="AL4" s="44" t="s">
        <v>60</v>
      </c>
      <c r="AM4" s="44"/>
      <c r="AN4" s="21"/>
      <c r="AO4" s="47"/>
      <c r="AP4" s="47"/>
      <c r="XEY4" s="16"/>
      <c r="XEZ4" s="16"/>
      <c r="XFA4" s="16"/>
    </row>
    <row r="5" s="16" customFormat="1" spans="1:64">
      <c r="A5" s="24" t="s">
        <v>22</v>
      </c>
      <c r="B5" s="25" t="s">
        <v>17</v>
      </c>
      <c r="C5" s="25" t="s">
        <v>61</v>
      </c>
      <c r="D5" s="26">
        <v>4</v>
      </c>
      <c r="E5" s="27">
        <v>4</v>
      </c>
      <c r="F5" s="27">
        <v>4</v>
      </c>
      <c r="G5" s="27">
        <v>4</v>
      </c>
      <c r="H5" s="27">
        <v>4</v>
      </c>
      <c r="I5" s="27">
        <v>4</v>
      </c>
      <c r="J5" s="27">
        <v>4</v>
      </c>
      <c r="K5" s="27">
        <v>4</v>
      </c>
      <c r="L5" s="27">
        <v>4</v>
      </c>
      <c r="M5" s="27">
        <v>4</v>
      </c>
      <c r="N5" s="27">
        <v>4</v>
      </c>
      <c r="O5" s="27">
        <v>4</v>
      </c>
      <c r="P5" s="27">
        <v>4</v>
      </c>
      <c r="Q5" s="27">
        <v>4</v>
      </c>
      <c r="R5" s="27">
        <v>4</v>
      </c>
      <c r="S5" s="27"/>
      <c r="T5" s="27">
        <v>4</v>
      </c>
      <c r="U5" s="27">
        <v>4</v>
      </c>
      <c r="V5" s="27">
        <v>4</v>
      </c>
      <c r="W5" s="27">
        <v>4</v>
      </c>
      <c r="X5" s="27">
        <v>4</v>
      </c>
      <c r="Y5" s="27">
        <v>4</v>
      </c>
      <c r="Z5" s="27">
        <v>4</v>
      </c>
      <c r="AA5" s="27">
        <v>4</v>
      </c>
      <c r="AB5" s="27">
        <v>4</v>
      </c>
      <c r="AC5" s="27">
        <v>4</v>
      </c>
      <c r="AD5" s="27">
        <v>4</v>
      </c>
      <c r="AE5" s="27">
        <v>4</v>
      </c>
      <c r="AF5" s="27">
        <v>4</v>
      </c>
      <c r="AG5" s="27"/>
      <c r="AH5" s="27"/>
      <c r="AI5" s="45">
        <v>22</v>
      </c>
      <c r="AJ5" s="45">
        <f>SUMPRODUCT(IFERROR((IFERROR(WEEKDAY($D$3:$AH$3,2),999)&lt;6)*D5:AH6,0))</f>
        <v>160</v>
      </c>
      <c r="AK5" s="45">
        <f>SUMPRODUCT((IFERROR(WEEKDAY($D$3:$AH$3,2),999)&lt;6)*D7:AH7)</f>
        <v>59.5</v>
      </c>
      <c r="AL5" s="45">
        <f>SUMPRODUCT(IFERROR((IFERROR(WEEKDAY($D$3:$AH$3,2),0)&gt;5)*D5:AH7,0))</f>
        <v>88.5</v>
      </c>
      <c r="AM5" s="45">
        <f>IFERROR(SUM(AJ5:AL7),"")</f>
        <v>308</v>
      </c>
      <c r="AN5" s="21"/>
      <c r="AO5" s="48">
        <f>SUMPRODUCT((IFERROR((D5:AH5+D6:AH6+D7:AH7),0)&gt;8)*1,IFERROR((D5:AH5+D6:AH6+D7:AH7-8),0))</f>
        <v>84</v>
      </c>
      <c r="AP5" s="45">
        <f>AM5-AO5</f>
        <v>224</v>
      </c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51"/>
    </row>
    <row r="6" s="16" customFormat="1" spans="1:64">
      <c r="A6" s="24"/>
      <c r="B6" s="28"/>
      <c r="C6" s="28" t="s">
        <v>62</v>
      </c>
      <c r="D6" s="27">
        <v>4</v>
      </c>
      <c r="E6" s="27">
        <v>4</v>
      </c>
      <c r="F6" s="27">
        <v>4</v>
      </c>
      <c r="G6" s="27">
        <v>4</v>
      </c>
      <c r="H6" s="27">
        <v>4</v>
      </c>
      <c r="I6" s="27">
        <v>4</v>
      </c>
      <c r="J6" s="27">
        <v>4</v>
      </c>
      <c r="K6" s="27">
        <v>4</v>
      </c>
      <c r="L6" s="27">
        <v>4</v>
      </c>
      <c r="M6" s="27">
        <v>4</v>
      </c>
      <c r="N6" s="27">
        <v>4</v>
      </c>
      <c r="O6" s="27">
        <v>4</v>
      </c>
      <c r="P6" s="27">
        <v>4</v>
      </c>
      <c r="Q6" s="27">
        <v>4</v>
      </c>
      <c r="R6" s="27">
        <v>4</v>
      </c>
      <c r="S6" s="27"/>
      <c r="T6" s="27">
        <v>4</v>
      </c>
      <c r="U6" s="27">
        <v>4</v>
      </c>
      <c r="V6" s="27">
        <v>4</v>
      </c>
      <c r="W6" s="27">
        <v>4</v>
      </c>
      <c r="X6" s="27">
        <v>4</v>
      </c>
      <c r="Y6" s="27">
        <v>4</v>
      </c>
      <c r="Z6" s="27">
        <v>4</v>
      </c>
      <c r="AA6" s="27">
        <v>4</v>
      </c>
      <c r="AB6" s="27">
        <v>4</v>
      </c>
      <c r="AC6" s="27">
        <v>4</v>
      </c>
      <c r="AD6" s="27">
        <v>4</v>
      </c>
      <c r="AE6" s="27">
        <v>4</v>
      </c>
      <c r="AF6" s="27">
        <v>4</v>
      </c>
      <c r="AG6" s="27"/>
      <c r="AH6" s="27"/>
      <c r="AI6" s="45"/>
      <c r="AJ6" s="45"/>
      <c r="AK6" s="45"/>
      <c r="AL6" s="45"/>
      <c r="AM6" s="45"/>
      <c r="AN6" s="21"/>
      <c r="AO6" s="49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51"/>
    </row>
    <row r="7" s="16" customFormat="1" ht="16.5" spans="1:64">
      <c r="A7" s="24"/>
      <c r="B7" s="28"/>
      <c r="C7" s="28" t="s">
        <v>63</v>
      </c>
      <c r="D7" s="27">
        <v>3</v>
      </c>
      <c r="E7" s="27">
        <v>3</v>
      </c>
      <c r="F7" s="27">
        <v>3</v>
      </c>
      <c r="G7" s="27">
        <v>4</v>
      </c>
      <c r="H7" s="29">
        <v>4</v>
      </c>
      <c r="I7" s="27">
        <v>1</v>
      </c>
      <c r="J7" s="27">
        <v>3</v>
      </c>
      <c r="K7" s="27">
        <v>3</v>
      </c>
      <c r="L7" s="27">
        <v>3</v>
      </c>
      <c r="M7" s="27">
        <v>3</v>
      </c>
      <c r="N7" s="27">
        <v>3</v>
      </c>
      <c r="O7" s="27">
        <v>3</v>
      </c>
      <c r="P7" s="27">
        <v>3</v>
      </c>
      <c r="Q7" s="27">
        <v>3</v>
      </c>
      <c r="R7" s="29">
        <v>3.5</v>
      </c>
      <c r="S7" s="29"/>
      <c r="T7" s="29">
        <v>3</v>
      </c>
      <c r="U7" s="27">
        <v>3</v>
      </c>
      <c r="V7" s="27">
        <v>1</v>
      </c>
      <c r="W7" s="27">
        <v>3</v>
      </c>
      <c r="X7" s="27">
        <v>3</v>
      </c>
      <c r="Y7" s="27">
        <v>3</v>
      </c>
      <c r="Z7" s="27">
        <v>3</v>
      </c>
      <c r="AA7" s="27">
        <v>3</v>
      </c>
      <c r="AB7" s="27">
        <v>3</v>
      </c>
      <c r="AC7" s="27">
        <v>3</v>
      </c>
      <c r="AD7" s="27">
        <v>3</v>
      </c>
      <c r="AE7" s="27">
        <v>4.5</v>
      </c>
      <c r="AF7" s="27">
        <v>3</v>
      </c>
      <c r="AG7" s="27"/>
      <c r="AH7" s="27"/>
      <c r="AI7" s="45"/>
      <c r="AJ7" s="45"/>
      <c r="AK7" s="45"/>
      <c r="AL7" s="45"/>
      <c r="AM7" s="45"/>
      <c r="AN7" s="21"/>
      <c r="AO7" s="50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51"/>
    </row>
    <row r="8" s="16" customFormat="1" spans="1:64">
      <c r="A8" s="30" t="s">
        <v>18</v>
      </c>
      <c r="B8" s="25" t="s">
        <v>17</v>
      </c>
      <c r="C8" s="25" t="s">
        <v>61</v>
      </c>
      <c r="D8" s="26">
        <v>4</v>
      </c>
      <c r="E8" s="26">
        <v>4</v>
      </c>
      <c r="F8" s="26">
        <v>4</v>
      </c>
      <c r="G8" s="27">
        <v>4</v>
      </c>
      <c r="H8" s="27"/>
      <c r="I8" s="27"/>
      <c r="J8" s="27"/>
      <c r="K8" s="27">
        <v>4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45">
        <f>IF(A5="","",COUNTIF(D8:AH9,"&gt;2")/2)</f>
        <v>5</v>
      </c>
      <c r="AJ8" s="45">
        <f>SUMPRODUCT(IFERROR((IFERROR(WEEKDAY($D$3:$AH$3,2),999)&lt;6)*D8:AH9,0))</f>
        <v>16</v>
      </c>
      <c r="AK8" s="45">
        <f>SUMPRODUCT((IFERROR(WEEKDAY($D$3:$AH$3,2),999)&lt;6)*D10:AH10)</f>
        <v>6</v>
      </c>
      <c r="AL8" s="45">
        <f>SUMPRODUCT(IFERROR((IFERROR(WEEKDAY($D$3:$AH$3,2),0)&gt;5)*D8:AH10,0))</f>
        <v>33</v>
      </c>
      <c r="AM8" s="45">
        <f>IFERROR(SUM(AJ8:AL10),"")</f>
        <v>55</v>
      </c>
      <c r="AN8" s="21"/>
      <c r="AO8" s="48">
        <f>SUMPRODUCT((IFERROR((D8:AH8+D9:AH9+D10:AH10),0)&gt;8)*1,IFERROR((D8:AH8+D9:AH9+D10:AH10-8),0))</f>
        <v>15</v>
      </c>
      <c r="AP8" s="45">
        <f>AM8-AO8</f>
        <v>40</v>
      </c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51"/>
    </row>
    <row r="9" s="16" customFormat="1" spans="1:64">
      <c r="A9" s="30"/>
      <c r="B9" s="28"/>
      <c r="C9" s="28" t="s">
        <v>62</v>
      </c>
      <c r="D9" s="27">
        <v>4</v>
      </c>
      <c r="E9" s="27">
        <v>4</v>
      </c>
      <c r="F9" s="27">
        <v>4</v>
      </c>
      <c r="G9" s="27">
        <v>4</v>
      </c>
      <c r="H9" s="27"/>
      <c r="I9" s="27"/>
      <c r="J9" s="27"/>
      <c r="K9" s="27">
        <v>4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45"/>
      <c r="AJ9" s="45"/>
      <c r="AK9" s="45"/>
      <c r="AL9" s="45"/>
      <c r="AM9" s="45"/>
      <c r="AN9" s="21"/>
      <c r="AO9" s="49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51"/>
    </row>
    <row r="10" s="16" customFormat="1" ht="16.5" spans="1:64">
      <c r="A10" s="30"/>
      <c r="B10" s="28"/>
      <c r="C10" s="28" t="s">
        <v>63</v>
      </c>
      <c r="D10" s="27">
        <v>3</v>
      </c>
      <c r="E10" s="27">
        <v>3</v>
      </c>
      <c r="F10" s="27">
        <v>3</v>
      </c>
      <c r="G10" s="27">
        <v>3</v>
      </c>
      <c r="H10" s="29"/>
      <c r="I10" s="27"/>
      <c r="J10" s="27"/>
      <c r="K10" s="27">
        <v>3</v>
      </c>
      <c r="L10" s="27"/>
      <c r="M10" s="27"/>
      <c r="N10" s="27"/>
      <c r="O10" s="27"/>
      <c r="P10" s="27"/>
      <c r="Q10" s="27"/>
      <c r="R10" s="29"/>
      <c r="S10" s="29"/>
      <c r="T10" s="29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45"/>
      <c r="AJ10" s="45"/>
      <c r="AK10" s="45"/>
      <c r="AL10" s="45"/>
      <c r="AM10" s="45"/>
      <c r="AN10" s="21"/>
      <c r="AO10" s="50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51"/>
    </row>
    <row r="11" s="16" customFormat="1" spans="1:64">
      <c r="A11" s="30" t="s">
        <v>29</v>
      </c>
      <c r="B11" s="25" t="s">
        <v>17</v>
      </c>
      <c r="C11" s="25" t="s">
        <v>61</v>
      </c>
      <c r="D11" s="26"/>
      <c r="E11" s="26"/>
      <c r="F11" s="26">
        <v>3</v>
      </c>
      <c r="G11" s="27">
        <v>4</v>
      </c>
      <c r="H11" s="27">
        <v>4</v>
      </c>
      <c r="I11" s="27">
        <v>4</v>
      </c>
      <c r="J11" s="27">
        <v>4</v>
      </c>
      <c r="K11" s="27">
        <v>4</v>
      </c>
      <c r="L11" s="27">
        <v>4</v>
      </c>
      <c r="M11" s="27">
        <v>4</v>
      </c>
      <c r="N11" s="27">
        <v>4</v>
      </c>
      <c r="O11" s="27">
        <v>2.5</v>
      </c>
      <c r="P11" s="27">
        <v>3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45">
        <f>IF(A8="","",COUNTIF(D11:AH12,"&gt;2")/2)</f>
        <v>10</v>
      </c>
      <c r="AJ11" s="45">
        <f>SUMPRODUCT(IFERROR((IFERROR(WEEKDAY($D$3:$AH$3,2),999)&lt;6)*D11:AH12,0))</f>
        <v>60.5</v>
      </c>
      <c r="AK11" s="45">
        <f>SUMPRODUCT((IFERROR(WEEKDAY($D$3:$AH$3,2),999)&lt;6)*D13:AH13)</f>
        <v>21</v>
      </c>
      <c r="AL11" s="45">
        <f>SUMPRODUCT(IFERROR((IFERROR(WEEKDAY($D$3:$AH$3,2),0)&gt;5)*D11:AH13,0))</f>
        <v>22</v>
      </c>
      <c r="AM11" s="45">
        <f>IFERROR(SUM(AJ11:AL13),"")</f>
        <v>103.5</v>
      </c>
      <c r="AN11" s="21"/>
      <c r="AO11" s="48">
        <f>SUMPRODUCT((IFERROR((D11:AH11+D12:AH12+D13:AH13),0)&gt;8)*1,IFERROR((D11:AH11+D12:AH12+D13:AH13-8),0))</f>
        <v>26</v>
      </c>
      <c r="AP11" s="45">
        <f>AM11-AO11</f>
        <v>77.5</v>
      </c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51"/>
    </row>
    <row r="12" s="16" customFormat="1" spans="1:64">
      <c r="A12" s="30"/>
      <c r="B12" s="28"/>
      <c r="C12" s="28" t="s">
        <v>62</v>
      </c>
      <c r="D12" s="27"/>
      <c r="E12" s="27"/>
      <c r="F12" s="27">
        <v>4</v>
      </c>
      <c r="G12" s="27">
        <v>4</v>
      </c>
      <c r="H12" s="27">
        <v>4</v>
      </c>
      <c r="I12" s="27">
        <v>4</v>
      </c>
      <c r="J12" s="27">
        <v>4</v>
      </c>
      <c r="K12" s="27">
        <v>4</v>
      </c>
      <c r="L12" s="27">
        <v>4</v>
      </c>
      <c r="M12" s="27">
        <v>4</v>
      </c>
      <c r="N12" s="27">
        <v>4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45"/>
      <c r="AJ12" s="45"/>
      <c r="AK12" s="45"/>
      <c r="AL12" s="45"/>
      <c r="AM12" s="45"/>
      <c r="AN12" s="21"/>
      <c r="AO12" s="49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51"/>
    </row>
    <row r="13" s="16" customFormat="1" ht="16.5" spans="1:64">
      <c r="A13" s="30"/>
      <c r="B13" s="28"/>
      <c r="C13" s="28" t="s">
        <v>63</v>
      </c>
      <c r="D13" s="27"/>
      <c r="E13" s="27"/>
      <c r="F13" s="27">
        <v>3</v>
      </c>
      <c r="G13" s="27">
        <v>3</v>
      </c>
      <c r="H13" s="29">
        <v>3</v>
      </c>
      <c r="I13" s="27">
        <v>3</v>
      </c>
      <c r="J13" s="27">
        <v>3</v>
      </c>
      <c r="K13" s="27">
        <v>3</v>
      </c>
      <c r="L13" s="27">
        <v>3</v>
      </c>
      <c r="M13" s="27">
        <v>3</v>
      </c>
      <c r="N13" s="27">
        <v>3</v>
      </c>
      <c r="O13" s="27"/>
      <c r="P13" s="27"/>
      <c r="Q13" s="27"/>
      <c r="R13" s="29"/>
      <c r="S13" s="29"/>
      <c r="T13" s="29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45"/>
      <c r="AJ13" s="45"/>
      <c r="AK13" s="45"/>
      <c r="AL13" s="45"/>
      <c r="AM13" s="45"/>
      <c r="AN13" s="21"/>
      <c r="AO13" s="50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51"/>
    </row>
    <row r="14" s="16" customFormat="1" spans="1:64">
      <c r="A14" s="30" t="s">
        <v>34</v>
      </c>
      <c r="B14" s="25" t="s">
        <v>17</v>
      </c>
      <c r="C14" s="25" t="s">
        <v>61</v>
      </c>
      <c r="D14" s="26"/>
      <c r="E14" s="26"/>
      <c r="F14" s="26">
        <v>3</v>
      </c>
      <c r="G14" s="27">
        <v>4</v>
      </c>
      <c r="H14" s="27">
        <v>4</v>
      </c>
      <c r="I14" s="27">
        <v>4</v>
      </c>
      <c r="J14" s="27">
        <v>4</v>
      </c>
      <c r="K14" s="27">
        <v>4</v>
      </c>
      <c r="L14" s="27">
        <v>4</v>
      </c>
      <c r="M14" s="27">
        <v>4</v>
      </c>
      <c r="N14" s="27">
        <v>4</v>
      </c>
      <c r="O14" s="27">
        <v>4</v>
      </c>
      <c r="P14" s="27">
        <v>3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45">
        <f>IF(A11="","",COUNTIF(D14:AH15,"&gt;2")/2)</f>
        <v>10.5</v>
      </c>
      <c r="AJ14" s="45">
        <f>SUMPRODUCT(IFERROR((IFERROR(WEEKDAY($D$3:$AH$3,2),999)&lt;6)*D14:AH15,0))</f>
        <v>66</v>
      </c>
      <c r="AK14" s="45">
        <f>SUMPRODUCT((IFERROR(WEEKDAY($D$3:$AH$3,2),999)&lt;6)*D16:AH16)</f>
        <v>26</v>
      </c>
      <c r="AL14" s="45">
        <f>SUMPRODUCT(IFERROR((IFERROR(WEEKDAY($D$3:$AH$3,2),0)&gt;5)*D14:AH16,0))</f>
        <v>22</v>
      </c>
      <c r="AM14" s="45">
        <f>IFERROR(SUM(AJ14:AL16),"")</f>
        <v>114</v>
      </c>
      <c r="AN14" s="21"/>
      <c r="AO14" s="48">
        <f>SUMPRODUCT((IFERROR((D14:AH14+D15:AH15+D16:AH16),0)&gt;8)*1,IFERROR((D14:AH14+D15:AH15+D16:AH16-8),0))</f>
        <v>31</v>
      </c>
      <c r="AP14" s="45">
        <f>AM14-AO14</f>
        <v>83</v>
      </c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51"/>
    </row>
    <row r="15" s="16" customFormat="1" spans="1:64">
      <c r="A15" s="30"/>
      <c r="B15" s="28"/>
      <c r="C15" s="28" t="s">
        <v>62</v>
      </c>
      <c r="D15" s="27"/>
      <c r="E15" s="27"/>
      <c r="F15" s="27">
        <v>4</v>
      </c>
      <c r="G15" s="27">
        <v>4</v>
      </c>
      <c r="H15" s="27">
        <v>4</v>
      </c>
      <c r="I15" s="27">
        <v>4</v>
      </c>
      <c r="J15" s="27">
        <v>4</v>
      </c>
      <c r="K15" s="27">
        <v>4</v>
      </c>
      <c r="L15" s="27">
        <v>4</v>
      </c>
      <c r="M15" s="27">
        <v>4</v>
      </c>
      <c r="N15" s="27">
        <v>4</v>
      </c>
      <c r="O15" s="27">
        <v>4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45"/>
      <c r="AJ15" s="45"/>
      <c r="AK15" s="45"/>
      <c r="AL15" s="45"/>
      <c r="AM15" s="45"/>
      <c r="AN15" s="21"/>
      <c r="AO15" s="49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51"/>
    </row>
    <row r="16" s="16" customFormat="1" ht="16.5" spans="1:64">
      <c r="A16" s="30"/>
      <c r="B16" s="28"/>
      <c r="C16" s="28" t="s">
        <v>63</v>
      </c>
      <c r="D16" s="27"/>
      <c r="E16" s="27"/>
      <c r="F16" s="27">
        <v>3</v>
      </c>
      <c r="G16" s="27">
        <v>3</v>
      </c>
      <c r="H16" s="29">
        <v>5</v>
      </c>
      <c r="I16" s="27">
        <v>3</v>
      </c>
      <c r="J16" s="27">
        <v>3</v>
      </c>
      <c r="K16" s="27">
        <v>3</v>
      </c>
      <c r="L16" s="27">
        <v>3</v>
      </c>
      <c r="M16" s="27">
        <v>3</v>
      </c>
      <c r="N16" s="27">
        <v>3</v>
      </c>
      <c r="O16" s="27">
        <v>3</v>
      </c>
      <c r="P16" s="27"/>
      <c r="Q16" s="27"/>
      <c r="R16" s="29"/>
      <c r="S16" s="29"/>
      <c r="T16" s="29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45"/>
      <c r="AJ16" s="45"/>
      <c r="AK16" s="45"/>
      <c r="AL16" s="45"/>
      <c r="AM16" s="45"/>
      <c r="AN16" s="21"/>
      <c r="AO16" s="50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51"/>
    </row>
    <row r="17" s="16" customFormat="1" spans="1:64">
      <c r="A17" s="30" t="s">
        <v>30</v>
      </c>
      <c r="B17" s="25" t="s">
        <v>17</v>
      </c>
      <c r="C17" s="25" t="s">
        <v>61</v>
      </c>
      <c r="D17" s="26"/>
      <c r="E17" s="26"/>
      <c r="F17" s="26"/>
      <c r="G17" s="27"/>
      <c r="H17" s="27"/>
      <c r="I17" s="27"/>
      <c r="J17" s="27"/>
      <c r="K17" s="27">
        <v>4</v>
      </c>
      <c r="L17" s="27">
        <v>4</v>
      </c>
      <c r="M17" s="27">
        <v>4</v>
      </c>
      <c r="N17" s="27">
        <v>4</v>
      </c>
      <c r="O17" s="27">
        <v>4</v>
      </c>
      <c r="P17" s="27">
        <v>4</v>
      </c>
      <c r="Q17" s="27">
        <v>4</v>
      </c>
      <c r="R17" s="27">
        <v>4</v>
      </c>
      <c r="S17" s="36">
        <v>4</v>
      </c>
      <c r="T17" s="36">
        <v>4</v>
      </c>
      <c r="U17" s="36">
        <v>4</v>
      </c>
      <c r="V17" s="36">
        <v>4</v>
      </c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45">
        <f>IF(A14="","",COUNTIF(D17:AH18,"&gt;2")/2)</f>
        <v>12</v>
      </c>
      <c r="AJ17" s="45">
        <f>SUMPRODUCT(IFERROR((IFERROR(WEEKDAY($D$3:$AH$3,2),999)&lt;6)*D17:AH18,0))</f>
        <v>64</v>
      </c>
      <c r="AK17" s="45">
        <f>SUMPRODUCT((IFERROR(WEEKDAY($D$3:$AH$3,2),999)&lt;6)*D19:AH19)</f>
        <v>24</v>
      </c>
      <c r="AL17" s="45">
        <f>SUMPRODUCT(IFERROR((IFERROR(WEEKDAY($D$3:$AH$3,2),0)&gt;5)*D17:AH19,0))</f>
        <v>44</v>
      </c>
      <c r="AM17" s="45">
        <f>IFERROR(SUM(AJ17:AL19),"")</f>
        <v>132</v>
      </c>
      <c r="AN17" s="21"/>
      <c r="AO17" s="48">
        <f>SUMPRODUCT((IFERROR((D17:AH17+D18:AH18+D19:AH19),0)&gt;8)*1,IFERROR((D17:AH17+D18:AH18+D19:AH19-8),0))</f>
        <v>36</v>
      </c>
      <c r="AP17" s="45">
        <f>AM17-AO17</f>
        <v>96</v>
      </c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51"/>
    </row>
    <row r="18" s="16" customFormat="1" spans="1:64">
      <c r="A18" s="30"/>
      <c r="B18" s="28"/>
      <c r="C18" s="28" t="s">
        <v>62</v>
      </c>
      <c r="D18" s="27"/>
      <c r="E18" s="27"/>
      <c r="F18" s="27"/>
      <c r="G18" s="27"/>
      <c r="H18" s="27"/>
      <c r="I18" s="27"/>
      <c r="J18" s="27"/>
      <c r="K18" s="27">
        <v>4</v>
      </c>
      <c r="L18" s="27">
        <v>4</v>
      </c>
      <c r="M18" s="27">
        <v>4</v>
      </c>
      <c r="N18" s="27">
        <v>4</v>
      </c>
      <c r="O18" s="27">
        <v>4</v>
      </c>
      <c r="P18" s="27">
        <v>4</v>
      </c>
      <c r="Q18" s="27">
        <v>4</v>
      </c>
      <c r="R18" s="27">
        <v>4</v>
      </c>
      <c r="S18" s="36">
        <v>4</v>
      </c>
      <c r="T18" s="36">
        <v>4</v>
      </c>
      <c r="U18" s="36">
        <v>4</v>
      </c>
      <c r="V18" s="36">
        <v>4</v>
      </c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45"/>
      <c r="AJ18" s="45"/>
      <c r="AK18" s="45"/>
      <c r="AL18" s="45"/>
      <c r="AM18" s="45"/>
      <c r="AN18" s="21"/>
      <c r="AO18" s="49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51"/>
    </row>
    <row r="19" s="16" customFormat="1" ht="16.5" spans="1:64">
      <c r="A19" s="30"/>
      <c r="B19" s="28"/>
      <c r="C19" s="28" t="s">
        <v>63</v>
      </c>
      <c r="D19" s="27"/>
      <c r="E19" s="27"/>
      <c r="F19" s="27"/>
      <c r="G19" s="27"/>
      <c r="H19" s="29"/>
      <c r="I19" s="27"/>
      <c r="J19" s="27"/>
      <c r="K19" s="27">
        <v>3</v>
      </c>
      <c r="L19" s="27">
        <v>3</v>
      </c>
      <c r="M19" s="27">
        <v>3</v>
      </c>
      <c r="N19" s="27">
        <v>3</v>
      </c>
      <c r="O19" s="27">
        <v>3</v>
      </c>
      <c r="P19" s="27">
        <v>3</v>
      </c>
      <c r="Q19" s="27">
        <v>3</v>
      </c>
      <c r="R19" s="29">
        <v>3</v>
      </c>
      <c r="S19" s="37">
        <v>3</v>
      </c>
      <c r="T19" s="37">
        <v>3</v>
      </c>
      <c r="U19" s="37">
        <v>3</v>
      </c>
      <c r="V19" s="37">
        <v>3</v>
      </c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45"/>
      <c r="AJ19" s="45"/>
      <c r="AK19" s="45"/>
      <c r="AL19" s="45"/>
      <c r="AM19" s="45"/>
      <c r="AN19" s="21"/>
      <c r="AO19" s="50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51"/>
    </row>
    <row r="20" s="16" customFormat="1" spans="1:64">
      <c r="A20" s="30" t="s">
        <v>26</v>
      </c>
      <c r="B20" s="25" t="s">
        <v>17</v>
      </c>
      <c r="C20" s="25" t="s">
        <v>61</v>
      </c>
      <c r="D20" s="26"/>
      <c r="E20" s="26"/>
      <c r="F20" s="26"/>
      <c r="G20" s="27"/>
      <c r="H20" s="27"/>
      <c r="I20" s="27"/>
      <c r="J20" s="27"/>
      <c r="K20" s="27">
        <v>4</v>
      </c>
      <c r="L20" s="27">
        <v>4</v>
      </c>
      <c r="M20" s="27">
        <v>4</v>
      </c>
      <c r="N20" s="27">
        <v>4</v>
      </c>
      <c r="O20" s="27">
        <v>4</v>
      </c>
      <c r="P20" s="27">
        <v>4</v>
      </c>
      <c r="Q20" s="27">
        <v>4</v>
      </c>
      <c r="R20" s="27">
        <v>4</v>
      </c>
      <c r="S20" s="27">
        <v>4</v>
      </c>
      <c r="T20" s="27">
        <v>4</v>
      </c>
      <c r="U20" s="27">
        <v>4</v>
      </c>
      <c r="V20" s="27">
        <v>4</v>
      </c>
      <c r="W20" s="27">
        <v>4</v>
      </c>
      <c r="X20" s="27">
        <v>4</v>
      </c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45">
        <f>IF(A17="","",COUNTIF(D20:AH21,"&gt;2")/2)</f>
        <v>14</v>
      </c>
      <c r="AJ20" s="45">
        <f>SUMPRODUCT(IFERROR((IFERROR(WEEKDAY($D$3:$AH$3,2),999)&lt;6)*D20:AH21,0))</f>
        <v>80</v>
      </c>
      <c r="AK20" s="45">
        <f>SUMPRODUCT((IFERROR(WEEKDAY($D$3:$AH$3,2),999)&lt;6)*D22:AH22)</f>
        <v>30</v>
      </c>
      <c r="AL20" s="45">
        <f>SUMPRODUCT(IFERROR((IFERROR(WEEKDAY($D$3:$AH$3,2),0)&gt;5)*D20:AH22,0))</f>
        <v>44</v>
      </c>
      <c r="AM20" s="45">
        <f>IFERROR(SUM(AJ20:AL22),"")</f>
        <v>154</v>
      </c>
      <c r="AN20" s="21"/>
      <c r="AO20" s="48">
        <f>SUMPRODUCT((IFERROR((D20:AH20+D21:AH21+D22:AH22),0)&gt;8)*1,IFERROR((D20:AH20+D21:AH21+D22:AH22-8),0))</f>
        <v>42</v>
      </c>
      <c r="AP20" s="45">
        <f>AM20-AO20</f>
        <v>112</v>
      </c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51"/>
    </row>
    <row r="21" s="16" customFormat="1" spans="1:64">
      <c r="A21" s="30"/>
      <c r="B21" s="28"/>
      <c r="C21" s="28" t="s">
        <v>62</v>
      </c>
      <c r="D21" s="27"/>
      <c r="E21" s="27"/>
      <c r="F21" s="27"/>
      <c r="G21" s="27"/>
      <c r="H21" s="27"/>
      <c r="I21" s="27"/>
      <c r="J21" s="27"/>
      <c r="K21" s="27">
        <v>4</v>
      </c>
      <c r="L21" s="27">
        <v>4</v>
      </c>
      <c r="M21" s="27">
        <v>4</v>
      </c>
      <c r="N21" s="27">
        <v>4</v>
      </c>
      <c r="O21" s="27">
        <v>4</v>
      </c>
      <c r="P21" s="27">
        <v>4</v>
      </c>
      <c r="Q21" s="27">
        <v>4</v>
      </c>
      <c r="R21" s="27">
        <v>4</v>
      </c>
      <c r="S21" s="27">
        <v>4</v>
      </c>
      <c r="T21" s="27">
        <v>4</v>
      </c>
      <c r="U21" s="27">
        <v>4</v>
      </c>
      <c r="V21" s="27">
        <v>4</v>
      </c>
      <c r="W21" s="27">
        <v>4</v>
      </c>
      <c r="X21" s="27">
        <v>4</v>
      </c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45"/>
      <c r="AJ21" s="45"/>
      <c r="AK21" s="45"/>
      <c r="AL21" s="45"/>
      <c r="AM21" s="45"/>
      <c r="AN21" s="21"/>
      <c r="AO21" s="49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51"/>
    </row>
    <row r="22" s="16" customFormat="1" ht="16.5" spans="1:64">
      <c r="A22" s="30"/>
      <c r="B22" s="28"/>
      <c r="C22" s="28" t="s">
        <v>63</v>
      </c>
      <c r="D22" s="27"/>
      <c r="E22" s="27"/>
      <c r="F22" s="27"/>
      <c r="G22" s="27"/>
      <c r="H22" s="29"/>
      <c r="I22" s="27"/>
      <c r="J22" s="27"/>
      <c r="K22" s="27">
        <v>3</v>
      </c>
      <c r="L22" s="27">
        <v>3</v>
      </c>
      <c r="M22" s="27">
        <v>3</v>
      </c>
      <c r="N22" s="27">
        <v>3</v>
      </c>
      <c r="O22" s="27">
        <v>3</v>
      </c>
      <c r="P22" s="27">
        <v>3</v>
      </c>
      <c r="Q22" s="27">
        <v>3</v>
      </c>
      <c r="R22" s="29">
        <v>3</v>
      </c>
      <c r="S22" s="29">
        <v>3</v>
      </c>
      <c r="T22" s="29">
        <v>3</v>
      </c>
      <c r="U22" s="27">
        <v>3</v>
      </c>
      <c r="V22" s="27">
        <v>3</v>
      </c>
      <c r="W22" s="27">
        <v>3</v>
      </c>
      <c r="X22" s="27">
        <v>3</v>
      </c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45"/>
      <c r="AJ22" s="45"/>
      <c r="AK22" s="45"/>
      <c r="AL22" s="45"/>
      <c r="AM22" s="45"/>
      <c r="AN22" s="21"/>
      <c r="AO22" s="50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51"/>
    </row>
    <row r="23" s="16" customFormat="1" spans="1:64">
      <c r="A23" s="24" t="s">
        <v>24</v>
      </c>
      <c r="B23" s="25" t="s">
        <v>17</v>
      </c>
      <c r="C23" s="25" t="s">
        <v>61</v>
      </c>
      <c r="D23" s="26"/>
      <c r="E23" s="26"/>
      <c r="F23" s="26"/>
      <c r="G23" s="27"/>
      <c r="H23" s="27"/>
      <c r="I23" s="27"/>
      <c r="J23" s="27"/>
      <c r="K23" s="27"/>
      <c r="L23" s="27"/>
      <c r="M23" s="27"/>
      <c r="N23" s="27">
        <v>4</v>
      </c>
      <c r="O23" s="27">
        <v>4</v>
      </c>
      <c r="P23" s="27">
        <v>4</v>
      </c>
      <c r="Q23" s="27">
        <v>4</v>
      </c>
      <c r="R23" s="27">
        <v>4</v>
      </c>
      <c r="S23" s="36">
        <v>4</v>
      </c>
      <c r="T23" s="36">
        <v>4</v>
      </c>
      <c r="U23" s="36">
        <v>4</v>
      </c>
      <c r="V23" s="36">
        <v>4</v>
      </c>
      <c r="W23" s="36">
        <v>4</v>
      </c>
      <c r="X23" s="36">
        <v>4</v>
      </c>
      <c r="Y23" s="36">
        <v>4</v>
      </c>
      <c r="Z23" s="36">
        <v>4</v>
      </c>
      <c r="AA23" s="27"/>
      <c r="AB23" s="27">
        <v>4</v>
      </c>
      <c r="AC23" s="27">
        <v>4</v>
      </c>
      <c r="AD23" s="27">
        <v>4</v>
      </c>
      <c r="AE23" s="27">
        <v>4</v>
      </c>
      <c r="AF23" s="27">
        <v>4</v>
      </c>
      <c r="AG23" s="27"/>
      <c r="AH23" s="27"/>
      <c r="AI23" s="45">
        <f>IF(A20="","",COUNTIF(D23:AH24,"&gt;2")/2)</f>
        <v>18</v>
      </c>
      <c r="AJ23" s="45">
        <f>SUMPRODUCT(IFERROR((IFERROR(WEEKDAY($D$3:$AH$3,2),999)&lt;6)*D23:AH24,0))</f>
        <v>104</v>
      </c>
      <c r="AK23" s="45">
        <f>SUMPRODUCT((IFERROR(WEEKDAY($D$3:$AH$3,2),999)&lt;6)*D25:AH25)</f>
        <v>39.5</v>
      </c>
      <c r="AL23" s="45">
        <f>SUMPRODUCT(IFERROR((IFERROR(WEEKDAY($D$3:$AH$3,2),0)&gt;5)*D23:AH25,0))</f>
        <v>54</v>
      </c>
      <c r="AM23" s="45">
        <f>IFERROR(SUM(AJ23:AL25),"")</f>
        <v>197.5</v>
      </c>
      <c r="AN23" s="21"/>
      <c r="AO23" s="48">
        <f>SUMPRODUCT((IFERROR((D23:AH23+D24:AH24+D25:AH25),0)&gt;8)*1,IFERROR((D23:AH23+D24:AH24+D25:AH25-8),0))</f>
        <v>53.5</v>
      </c>
      <c r="AP23" s="45">
        <f>AM23-AO23</f>
        <v>144</v>
      </c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51"/>
    </row>
    <row r="24" s="16" customFormat="1" spans="1:64">
      <c r="A24" s="24"/>
      <c r="B24" s="28"/>
      <c r="C24" s="28" t="s">
        <v>62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>
        <v>4</v>
      </c>
      <c r="O24" s="27">
        <v>4</v>
      </c>
      <c r="P24" s="27">
        <v>4</v>
      </c>
      <c r="Q24" s="27">
        <v>4</v>
      </c>
      <c r="R24" s="27">
        <v>4</v>
      </c>
      <c r="S24" s="36">
        <v>4</v>
      </c>
      <c r="T24" s="36">
        <v>4</v>
      </c>
      <c r="U24" s="36">
        <v>4</v>
      </c>
      <c r="V24" s="36">
        <v>4</v>
      </c>
      <c r="W24" s="36">
        <v>4</v>
      </c>
      <c r="X24" s="36">
        <v>4</v>
      </c>
      <c r="Y24" s="36">
        <v>4</v>
      </c>
      <c r="Z24" s="36">
        <v>4</v>
      </c>
      <c r="AA24" s="27"/>
      <c r="AB24" s="27">
        <v>4</v>
      </c>
      <c r="AC24" s="27">
        <v>4</v>
      </c>
      <c r="AD24" s="27">
        <v>4</v>
      </c>
      <c r="AE24" s="27">
        <v>4</v>
      </c>
      <c r="AF24" s="27">
        <v>4</v>
      </c>
      <c r="AG24" s="27"/>
      <c r="AH24" s="27"/>
      <c r="AI24" s="45"/>
      <c r="AJ24" s="45"/>
      <c r="AK24" s="45"/>
      <c r="AL24" s="45"/>
      <c r="AM24" s="45"/>
      <c r="AN24" s="21"/>
      <c r="AO24" s="49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51"/>
    </row>
    <row r="25" s="16" customFormat="1" ht="16.5" spans="1:64">
      <c r="A25" s="24"/>
      <c r="B25" s="28"/>
      <c r="C25" s="28" t="s">
        <v>63</v>
      </c>
      <c r="D25" s="27"/>
      <c r="E25" s="27"/>
      <c r="F25" s="27"/>
      <c r="G25" s="27"/>
      <c r="H25" s="29"/>
      <c r="I25" s="27"/>
      <c r="J25" s="27"/>
      <c r="K25" s="27"/>
      <c r="L25" s="27"/>
      <c r="M25" s="27"/>
      <c r="N25" s="27">
        <v>3</v>
      </c>
      <c r="O25" s="27">
        <v>3</v>
      </c>
      <c r="P25" s="27">
        <v>3</v>
      </c>
      <c r="Q25" s="27">
        <v>3</v>
      </c>
      <c r="R25" s="29">
        <v>3</v>
      </c>
      <c r="S25" s="37">
        <v>3</v>
      </c>
      <c r="T25" s="37">
        <v>3</v>
      </c>
      <c r="U25" s="37">
        <v>3</v>
      </c>
      <c r="V25" s="37">
        <v>3</v>
      </c>
      <c r="W25" s="37">
        <v>3.5</v>
      </c>
      <c r="X25" s="37">
        <v>3</v>
      </c>
      <c r="Y25" s="37">
        <v>3</v>
      </c>
      <c r="Z25" s="37">
        <v>2</v>
      </c>
      <c r="AA25" s="27"/>
      <c r="AB25" s="27">
        <v>3</v>
      </c>
      <c r="AC25" s="27">
        <v>3</v>
      </c>
      <c r="AD25" s="27">
        <v>3</v>
      </c>
      <c r="AE25" s="27">
        <v>3</v>
      </c>
      <c r="AF25" s="27">
        <v>3</v>
      </c>
      <c r="AG25" s="27"/>
      <c r="AH25" s="27"/>
      <c r="AI25" s="45"/>
      <c r="AJ25" s="45"/>
      <c r="AK25" s="45"/>
      <c r="AL25" s="45"/>
      <c r="AM25" s="45"/>
      <c r="AN25" s="21"/>
      <c r="AO25" s="50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51"/>
    </row>
    <row r="26" s="16" customFormat="1" spans="1:64">
      <c r="A26" s="24" t="s">
        <v>31</v>
      </c>
      <c r="B26" s="25" t="s">
        <v>17</v>
      </c>
      <c r="C26" s="25" t="s">
        <v>61</v>
      </c>
      <c r="D26" s="26"/>
      <c r="E26" s="26"/>
      <c r="F26" s="26"/>
      <c r="G26" s="27"/>
      <c r="H26" s="27"/>
      <c r="I26" s="27"/>
      <c r="J26" s="27"/>
      <c r="K26" s="27"/>
      <c r="L26" s="27"/>
      <c r="M26" s="27"/>
      <c r="N26" s="27">
        <v>4</v>
      </c>
      <c r="O26" s="27">
        <v>4</v>
      </c>
      <c r="P26" s="27">
        <v>4</v>
      </c>
      <c r="Q26" s="27">
        <v>4</v>
      </c>
      <c r="R26" s="27">
        <v>4</v>
      </c>
      <c r="S26" s="36">
        <v>4</v>
      </c>
      <c r="T26" s="36">
        <v>4</v>
      </c>
      <c r="U26" s="36">
        <v>4</v>
      </c>
      <c r="V26" s="36">
        <v>4</v>
      </c>
      <c r="W26" s="36">
        <v>4</v>
      </c>
      <c r="X26" s="36">
        <v>4</v>
      </c>
      <c r="Y26" s="36">
        <v>4</v>
      </c>
      <c r="Z26" s="36">
        <v>4</v>
      </c>
      <c r="AA26" s="27"/>
      <c r="AB26" s="27">
        <v>4</v>
      </c>
      <c r="AC26" s="27">
        <v>4</v>
      </c>
      <c r="AD26" s="27">
        <v>4</v>
      </c>
      <c r="AE26" s="27">
        <v>4</v>
      </c>
      <c r="AF26" s="27">
        <v>4</v>
      </c>
      <c r="AG26" s="27"/>
      <c r="AH26" s="27"/>
      <c r="AI26" s="45">
        <f>IF(A23="","",COUNTIF(D26:AH27,"&gt;2")/2)</f>
        <v>18</v>
      </c>
      <c r="AJ26" s="45">
        <f>SUMPRODUCT(IFERROR((IFERROR(WEEKDAY($D$3:$AH$3,2),999)&lt;6)*D26:AH27,0))</f>
        <v>104</v>
      </c>
      <c r="AK26" s="45">
        <f>SUMPRODUCT((IFERROR(WEEKDAY($D$3:$AH$3,2),999)&lt;6)*D28:AH28)</f>
        <v>39.5</v>
      </c>
      <c r="AL26" s="45">
        <f>SUMPRODUCT(IFERROR((IFERROR(WEEKDAY($D$3:$AH$3,2),0)&gt;5)*D26:AH28,0))</f>
        <v>54</v>
      </c>
      <c r="AM26" s="45">
        <f>IFERROR(SUM(AJ26:AL28),"")</f>
        <v>197.5</v>
      </c>
      <c r="AN26" s="21"/>
      <c r="AO26" s="48">
        <f>SUMPRODUCT((IFERROR((D26:AH26+D27:AH27+D28:AH28),0)&gt;8)*1,IFERROR((D26:AH26+D27:AH27+D28:AH28-8),0))</f>
        <v>53.5</v>
      </c>
      <c r="AP26" s="45">
        <f>AM26-AO26</f>
        <v>144</v>
      </c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51"/>
    </row>
    <row r="27" s="16" customFormat="1" spans="1:64">
      <c r="A27" s="24"/>
      <c r="B27" s="28"/>
      <c r="C27" s="28" t="s">
        <v>62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>
        <v>4</v>
      </c>
      <c r="O27" s="27">
        <v>4</v>
      </c>
      <c r="P27" s="27">
        <v>4</v>
      </c>
      <c r="Q27" s="27">
        <v>4</v>
      </c>
      <c r="R27" s="27">
        <v>4</v>
      </c>
      <c r="S27" s="36">
        <v>4</v>
      </c>
      <c r="T27" s="36">
        <v>4</v>
      </c>
      <c r="U27" s="36">
        <v>4</v>
      </c>
      <c r="V27" s="36">
        <v>4</v>
      </c>
      <c r="W27" s="36">
        <v>4</v>
      </c>
      <c r="X27" s="36">
        <v>4</v>
      </c>
      <c r="Y27" s="36">
        <v>4</v>
      </c>
      <c r="Z27" s="36">
        <v>4</v>
      </c>
      <c r="AA27" s="27"/>
      <c r="AB27" s="27">
        <v>4</v>
      </c>
      <c r="AC27" s="27">
        <v>4</v>
      </c>
      <c r="AD27" s="27">
        <v>4</v>
      </c>
      <c r="AE27" s="27">
        <v>4</v>
      </c>
      <c r="AF27" s="27">
        <v>4</v>
      </c>
      <c r="AG27" s="27"/>
      <c r="AH27" s="27"/>
      <c r="AI27" s="45"/>
      <c r="AJ27" s="45"/>
      <c r="AK27" s="45"/>
      <c r="AL27" s="45"/>
      <c r="AM27" s="45"/>
      <c r="AN27" s="21"/>
      <c r="AO27" s="49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51"/>
    </row>
    <row r="28" s="16" customFormat="1" ht="16.5" spans="1:64">
      <c r="A28" s="24"/>
      <c r="B28" s="28"/>
      <c r="C28" s="28" t="s">
        <v>63</v>
      </c>
      <c r="D28" s="27"/>
      <c r="E28" s="27"/>
      <c r="F28" s="27"/>
      <c r="G28" s="27"/>
      <c r="H28" s="29"/>
      <c r="I28" s="27"/>
      <c r="J28" s="27"/>
      <c r="K28" s="27"/>
      <c r="L28" s="27"/>
      <c r="M28" s="27"/>
      <c r="N28" s="27">
        <v>3</v>
      </c>
      <c r="O28" s="27">
        <v>3</v>
      </c>
      <c r="P28" s="27">
        <v>3</v>
      </c>
      <c r="Q28" s="27">
        <v>3</v>
      </c>
      <c r="R28" s="29">
        <v>3</v>
      </c>
      <c r="S28" s="37">
        <v>3</v>
      </c>
      <c r="T28" s="37">
        <v>3</v>
      </c>
      <c r="U28" s="37">
        <v>3</v>
      </c>
      <c r="V28" s="37">
        <v>3</v>
      </c>
      <c r="W28" s="37">
        <v>3.5</v>
      </c>
      <c r="X28" s="37">
        <v>3</v>
      </c>
      <c r="Y28" s="37">
        <v>3</v>
      </c>
      <c r="Z28" s="37">
        <v>2</v>
      </c>
      <c r="AA28" s="27"/>
      <c r="AB28" s="27">
        <v>3</v>
      </c>
      <c r="AC28" s="27">
        <v>3</v>
      </c>
      <c r="AD28" s="27">
        <v>3</v>
      </c>
      <c r="AE28" s="27">
        <v>3</v>
      </c>
      <c r="AF28" s="27">
        <v>3</v>
      </c>
      <c r="AG28" s="27"/>
      <c r="AH28" s="27"/>
      <c r="AI28" s="45"/>
      <c r="AJ28" s="45"/>
      <c r="AK28" s="45"/>
      <c r="AL28" s="45"/>
      <c r="AM28" s="45"/>
      <c r="AN28" s="21"/>
      <c r="AO28" s="50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51"/>
    </row>
    <row r="29" s="16" customFormat="1" spans="1:64">
      <c r="A29" s="24" t="s">
        <v>37</v>
      </c>
      <c r="B29" s="25" t="s">
        <v>17</v>
      </c>
      <c r="C29" s="25" t="s">
        <v>61</v>
      </c>
      <c r="D29" s="26"/>
      <c r="E29" s="26"/>
      <c r="F29" s="26"/>
      <c r="G29" s="27"/>
      <c r="H29" s="27"/>
      <c r="I29" s="27"/>
      <c r="J29" s="27"/>
      <c r="K29" s="27"/>
      <c r="L29" s="27"/>
      <c r="M29" s="27"/>
      <c r="N29" s="27">
        <v>4</v>
      </c>
      <c r="O29" s="27">
        <v>4</v>
      </c>
      <c r="P29" s="27">
        <v>4</v>
      </c>
      <c r="Q29" s="27">
        <v>4</v>
      </c>
      <c r="R29" s="27">
        <v>4</v>
      </c>
      <c r="S29" s="36">
        <v>4</v>
      </c>
      <c r="T29" s="36">
        <v>4</v>
      </c>
      <c r="U29" s="36">
        <v>4</v>
      </c>
      <c r="V29" s="36">
        <v>4</v>
      </c>
      <c r="W29" s="36">
        <v>4</v>
      </c>
      <c r="X29" s="36">
        <v>4</v>
      </c>
      <c r="Y29" s="36">
        <v>4</v>
      </c>
      <c r="Z29" s="36">
        <v>4</v>
      </c>
      <c r="AA29" s="27"/>
      <c r="AB29" s="27">
        <v>4</v>
      </c>
      <c r="AC29" s="27">
        <v>4</v>
      </c>
      <c r="AD29" s="27">
        <v>4</v>
      </c>
      <c r="AE29" s="27">
        <v>4</v>
      </c>
      <c r="AF29" s="27">
        <v>4</v>
      </c>
      <c r="AG29" s="27"/>
      <c r="AH29" s="27"/>
      <c r="AI29" s="45">
        <f>IF(A26="","",COUNTIF(D29:AH30,"&gt;2")/2)</f>
        <v>18</v>
      </c>
      <c r="AJ29" s="45">
        <f>SUMPRODUCT(IFERROR((IFERROR(WEEKDAY($D$3:$AH$3,2),999)&lt;6)*D29:AH30,0))</f>
        <v>104</v>
      </c>
      <c r="AK29" s="45">
        <f>SUMPRODUCT((IFERROR(WEEKDAY($D$3:$AH$3,2),999)&lt;6)*D31:AH31)</f>
        <v>39</v>
      </c>
      <c r="AL29" s="45">
        <f>SUMPRODUCT(IFERROR((IFERROR(WEEKDAY($D$3:$AH$3,2),0)&gt;5)*D29:AH31,0))</f>
        <v>53.5</v>
      </c>
      <c r="AM29" s="45">
        <f>IFERROR(SUM(AJ29:AL31),"")</f>
        <v>196.5</v>
      </c>
      <c r="AN29" s="21"/>
      <c r="AO29" s="48">
        <f>SUMPRODUCT((IFERROR((D29:AH29+D30:AH30+D31:AH31),0)&gt;8)*1,IFERROR((D29:AH29+D30:AH30+D31:AH31-8),0))</f>
        <v>52.5</v>
      </c>
      <c r="AP29" s="45">
        <f>AM29-AO29</f>
        <v>144</v>
      </c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51"/>
    </row>
    <row r="30" s="16" customFormat="1" spans="1:64">
      <c r="A30" s="24"/>
      <c r="B30" s="28"/>
      <c r="C30" s="28" t="s">
        <v>62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>
        <v>4</v>
      </c>
      <c r="O30" s="27">
        <v>4</v>
      </c>
      <c r="P30" s="27">
        <v>4</v>
      </c>
      <c r="Q30" s="27">
        <v>4</v>
      </c>
      <c r="R30" s="27">
        <v>4</v>
      </c>
      <c r="S30" s="36">
        <v>4</v>
      </c>
      <c r="T30" s="36">
        <v>4</v>
      </c>
      <c r="U30" s="36">
        <v>4</v>
      </c>
      <c r="V30" s="36">
        <v>4</v>
      </c>
      <c r="W30" s="36">
        <v>4</v>
      </c>
      <c r="X30" s="36">
        <v>4</v>
      </c>
      <c r="Y30" s="36">
        <v>4</v>
      </c>
      <c r="Z30" s="36">
        <v>4</v>
      </c>
      <c r="AA30" s="27"/>
      <c r="AB30" s="27">
        <v>4</v>
      </c>
      <c r="AC30" s="27">
        <v>4</v>
      </c>
      <c r="AD30" s="27">
        <v>4</v>
      </c>
      <c r="AE30" s="27">
        <v>4</v>
      </c>
      <c r="AF30" s="27">
        <v>4</v>
      </c>
      <c r="AG30" s="27"/>
      <c r="AH30" s="27"/>
      <c r="AI30" s="45"/>
      <c r="AJ30" s="45"/>
      <c r="AK30" s="45"/>
      <c r="AL30" s="45"/>
      <c r="AM30" s="45"/>
      <c r="AN30" s="21"/>
      <c r="AO30" s="49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51"/>
    </row>
    <row r="31" s="16" customFormat="1" ht="16.5" spans="1:64">
      <c r="A31" s="24"/>
      <c r="B31" s="28"/>
      <c r="C31" s="28" t="s">
        <v>63</v>
      </c>
      <c r="D31" s="27"/>
      <c r="E31" s="27"/>
      <c r="F31" s="27"/>
      <c r="G31" s="27"/>
      <c r="H31" s="29"/>
      <c r="I31" s="27"/>
      <c r="J31" s="27"/>
      <c r="K31" s="27"/>
      <c r="L31" s="27"/>
      <c r="M31" s="27"/>
      <c r="N31" s="27">
        <v>3</v>
      </c>
      <c r="O31" s="27">
        <v>3</v>
      </c>
      <c r="P31" s="27">
        <v>3</v>
      </c>
      <c r="Q31" s="27">
        <v>3</v>
      </c>
      <c r="R31" s="29">
        <v>3</v>
      </c>
      <c r="S31" s="37">
        <v>3</v>
      </c>
      <c r="T31" s="37">
        <v>3</v>
      </c>
      <c r="U31" s="37">
        <v>3</v>
      </c>
      <c r="V31" s="37">
        <v>3</v>
      </c>
      <c r="W31" s="37">
        <v>3</v>
      </c>
      <c r="X31" s="37">
        <v>3</v>
      </c>
      <c r="Y31" s="37">
        <v>3</v>
      </c>
      <c r="Z31" s="37">
        <v>1.5</v>
      </c>
      <c r="AA31" s="27"/>
      <c r="AB31" s="27">
        <v>3</v>
      </c>
      <c r="AC31" s="27">
        <v>3</v>
      </c>
      <c r="AD31" s="27">
        <v>3</v>
      </c>
      <c r="AE31" s="27">
        <v>3</v>
      </c>
      <c r="AF31" s="27">
        <v>3</v>
      </c>
      <c r="AG31" s="27"/>
      <c r="AH31" s="27"/>
      <c r="AI31" s="45"/>
      <c r="AJ31" s="45"/>
      <c r="AK31" s="45"/>
      <c r="AL31" s="45"/>
      <c r="AM31" s="45"/>
      <c r="AN31" s="21"/>
      <c r="AO31" s="50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51"/>
    </row>
    <row r="32" s="16" customFormat="1" spans="1:64">
      <c r="A32" s="24" t="s">
        <v>20</v>
      </c>
      <c r="B32" s="25" t="s">
        <v>17</v>
      </c>
      <c r="C32" s="25" t="s">
        <v>61</v>
      </c>
      <c r="D32" s="26"/>
      <c r="E32" s="26"/>
      <c r="F32" s="26"/>
      <c r="G32" s="27"/>
      <c r="H32" s="27"/>
      <c r="I32" s="27"/>
      <c r="J32" s="27"/>
      <c r="K32" s="27"/>
      <c r="L32" s="27"/>
      <c r="M32" s="27"/>
      <c r="N32" s="27">
        <v>4</v>
      </c>
      <c r="O32" s="27">
        <v>4</v>
      </c>
      <c r="P32" s="27">
        <v>4</v>
      </c>
      <c r="Q32" s="27">
        <v>4</v>
      </c>
      <c r="R32" s="27">
        <v>4</v>
      </c>
      <c r="S32" s="36">
        <v>4</v>
      </c>
      <c r="T32" s="36">
        <v>4</v>
      </c>
      <c r="U32" s="36">
        <v>4</v>
      </c>
      <c r="V32" s="36">
        <v>4</v>
      </c>
      <c r="W32" s="36">
        <v>4</v>
      </c>
      <c r="X32" s="36">
        <v>4</v>
      </c>
      <c r="Y32" s="36">
        <v>4</v>
      </c>
      <c r="Z32" s="36">
        <v>4</v>
      </c>
      <c r="AA32" s="27"/>
      <c r="AB32" s="27">
        <v>4</v>
      </c>
      <c r="AC32" s="27">
        <v>4</v>
      </c>
      <c r="AD32" s="27">
        <v>4</v>
      </c>
      <c r="AE32" s="27">
        <v>4</v>
      </c>
      <c r="AF32" s="27">
        <v>4</v>
      </c>
      <c r="AG32" s="27"/>
      <c r="AH32" s="27"/>
      <c r="AI32" s="45">
        <f>IF(A29="","",COUNTIF(D32:AH33,"&gt;2")/2)</f>
        <v>18</v>
      </c>
      <c r="AJ32" s="45">
        <f>SUMPRODUCT(IFERROR((IFERROR(WEEKDAY($D$3:$AH$3,2),999)&lt;6)*D32:AH33,0))</f>
        <v>104</v>
      </c>
      <c r="AK32" s="45">
        <f>SUMPRODUCT((IFERROR(WEEKDAY($D$3:$AH$3,2),999)&lt;6)*D34:AH34)</f>
        <v>39.5</v>
      </c>
      <c r="AL32" s="45">
        <f>SUMPRODUCT(IFERROR((IFERROR(WEEKDAY($D$3:$AH$3,2),0)&gt;5)*D32:AH34,0))</f>
        <v>54</v>
      </c>
      <c r="AM32" s="45">
        <f>IFERROR(SUM(AJ32:AL34),"")</f>
        <v>197.5</v>
      </c>
      <c r="AN32" s="21"/>
      <c r="AO32" s="48">
        <f>SUMPRODUCT((IFERROR((D32:AH32+D33:AH33+D34:AH34),0)&gt;8)*1,IFERROR((D32:AH32+D33:AH33+D34:AH34-8),0))</f>
        <v>53.5</v>
      </c>
      <c r="AP32" s="45">
        <f>AM32-AO32</f>
        <v>144</v>
      </c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51"/>
    </row>
    <row r="33" s="16" customFormat="1" spans="1:64">
      <c r="A33" s="24"/>
      <c r="B33" s="28"/>
      <c r="C33" s="28" t="s">
        <v>62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>
        <v>4</v>
      </c>
      <c r="O33" s="27">
        <v>4</v>
      </c>
      <c r="P33" s="27">
        <v>4</v>
      </c>
      <c r="Q33" s="27">
        <v>4</v>
      </c>
      <c r="R33" s="27">
        <v>4</v>
      </c>
      <c r="S33" s="36">
        <v>4</v>
      </c>
      <c r="T33" s="36">
        <v>4</v>
      </c>
      <c r="U33" s="36">
        <v>4</v>
      </c>
      <c r="V33" s="36">
        <v>4</v>
      </c>
      <c r="W33" s="36">
        <v>4</v>
      </c>
      <c r="X33" s="36">
        <v>4</v>
      </c>
      <c r="Y33" s="36">
        <v>4</v>
      </c>
      <c r="Z33" s="36">
        <v>4</v>
      </c>
      <c r="AA33" s="27"/>
      <c r="AB33" s="27">
        <v>4</v>
      </c>
      <c r="AC33" s="27">
        <v>4</v>
      </c>
      <c r="AD33" s="27">
        <v>4</v>
      </c>
      <c r="AE33" s="27">
        <v>4</v>
      </c>
      <c r="AF33" s="27">
        <v>4</v>
      </c>
      <c r="AG33" s="27"/>
      <c r="AH33" s="27"/>
      <c r="AI33" s="45"/>
      <c r="AJ33" s="45"/>
      <c r="AK33" s="45"/>
      <c r="AL33" s="45"/>
      <c r="AM33" s="45"/>
      <c r="AN33" s="21"/>
      <c r="AO33" s="49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51"/>
    </row>
    <row r="34" s="16" customFormat="1" ht="16.5" spans="1:64">
      <c r="A34" s="24"/>
      <c r="B34" s="28"/>
      <c r="C34" s="28" t="s">
        <v>63</v>
      </c>
      <c r="D34" s="27"/>
      <c r="E34" s="27"/>
      <c r="F34" s="27"/>
      <c r="G34" s="27"/>
      <c r="H34" s="29"/>
      <c r="I34" s="27"/>
      <c r="J34" s="27"/>
      <c r="K34" s="27"/>
      <c r="L34" s="27"/>
      <c r="M34" s="27"/>
      <c r="N34" s="27">
        <v>3</v>
      </c>
      <c r="O34" s="27">
        <v>3</v>
      </c>
      <c r="P34" s="27">
        <v>3</v>
      </c>
      <c r="Q34" s="27">
        <v>3</v>
      </c>
      <c r="R34" s="29">
        <v>3</v>
      </c>
      <c r="S34" s="37">
        <v>3</v>
      </c>
      <c r="T34" s="37">
        <v>3</v>
      </c>
      <c r="U34" s="37">
        <v>3</v>
      </c>
      <c r="V34" s="37">
        <v>3</v>
      </c>
      <c r="W34" s="37">
        <v>3.5</v>
      </c>
      <c r="X34" s="37">
        <v>3</v>
      </c>
      <c r="Y34" s="37">
        <v>3</v>
      </c>
      <c r="Z34" s="37">
        <v>2</v>
      </c>
      <c r="AA34" s="27"/>
      <c r="AB34" s="27">
        <v>3</v>
      </c>
      <c r="AC34" s="27">
        <v>3</v>
      </c>
      <c r="AD34" s="27">
        <v>3</v>
      </c>
      <c r="AE34" s="27">
        <v>3</v>
      </c>
      <c r="AF34" s="27">
        <v>3</v>
      </c>
      <c r="AG34" s="27"/>
      <c r="AH34" s="27"/>
      <c r="AI34" s="45"/>
      <c r="AJ34" s="45"/>
      <c r="AK34" s="45"/>
      <c r="AL34" s="45"/>
      <c r="AM34" s="45"/>
      <c r="AN34" s="21"/>
      <c r="AO34" s="50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51"/>
    </row>
    <row r="35" s="16" customFormat="1" spans="1:64">
      <c r="A35" s="24" t="s">
        <v>33</v>
      </c>
      <c r="B35" s="25" t="s">
        <v>17</v>
      </c>
      <c r="C35" s="25" t="s">
        <v>61</v>
      </c>
      <c r="D35" s="26"/>
      <c r="E35" s="26"/>
      <c r="F35" s="26"/>
      <c r="G35" s="27"/>
      <c r="H35" s="27"/>
      <c r="I35" s="27"/>
      <c r="J35" s="27"/>
      <c r="K35" s="27"/>
      <c r="L35" s="27"/>
      <c r="M35" s="27"/>
      <c r="N35" s="27">
        <v>4</v>
      </c>
      <c r="O35" s="27">
        <v>4</v>
      </c>
      <c r="P35" s="27">
        <v>4</v>
      </c>
      <c r="Q35" s="27">
        <v>4</v>
      </c>
      <c r="R35" s="27">
        <v>4</v>
      </c>
      <c r="S35" s="36">
        <v>4</v>
      </c>
      <c r="T35" s="36">
        <v>4</v>
      </c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45">
        <f>IF(A32="","",COUNTIF(D35:AH36,"&gt;2")/2)</f>
        <v>7</v>
      </c>
      <c r="AJ35" s="45">
        <f>SUMPRODUCT(IFERROR((IFERROR(WEEKDAY($D$3:$AH$3,2),999)&lt;6)*D35:AH36,0))</f>
        <v>40</v>
      </c>
      <c r="AK35" s="45">
        <f>SUMPRODUCT((IFERROR(WEEKDAY($D$3:$AH$3,2),999)&lt;6)*D37:AH37)</f>
        <v>15</v>
      </c>
      <c r="AL35" s="45">
        <f>SUMPRODUCT(IFERROR((IFERROR(WEEKDAY($D$3:$AH$3,2),0)&gt;5)*D35:AH37,0))</f>
        <v>22</v>
      </c>
      <c r="AM35" s="45">
        <f>IFERROR(SUM(AJ35:AL37),"")</f>
        <v>77</v>
      </c>
      <c r="AN35" s="21"/>
      <c r="AO35" s="48">
        <f>SUMPRODUCT((IFERROR((D35:AH35+D36:AH36+D37:AH37),0)&gt;8)*1,IFERROR((D35:AH35+D36:AH36+D37:AH37-8),0))</f>
        <v>21</v>
      </c>
      <c r="AP35" s="45">
        <f>AM35-AO35</f>
        <v>56</v>
      </c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51"/>
    </row>
    <row r="36" s="16" customFormat="1" spans="1:64">
      <c r="A36" s="24"/>
      <c r="B36" s="28"/>
      <c r="C36" s="28" t="s">
        <v>62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>
        <v>4</v>
      </c>
      <c r="O36" s="27">
        <v>4</v>
      </c>
      <c r="P36" s="27">
        <v>4</v>
      </c>
      <c r="Q36" s="27">
        <v>4</v>
      </c>
      <c r="R36" s="27">
        <v>4</v>
      </c>
      <c r="S36" s="36">
        <v>4</v>
      </c>
      <c r="T36" s="36">
        <v>4</v>
      </c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45"/>
      <c r="AJ36" s="45"/>
      <c r="AK36" s="45"/>
      <c r="AL36" s="45"/>
      <c r="AM36" s="45"/>
      <c r="AN36" s="21"/>
      <c r="AO36" s="49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51"/>
    </row>
    <row r="37" s="16" customFormat="1" ht="16.5" spans="1:64">
      <c r="A37" s="24"/>
      <c r="B37" s="28"/>
      <c r="C37" s="28" t="s">
        <v>63</v>
      </c>
      <c r="D37" s="27"/>
      <c r="E37" s="27"/>
      <c r="F37" s="27"/>
      <c r="G37" s="27"/>
      <c r="H37" s="29"/>
      <c r="I37" s="27"/>
      <c r="J37" s="27"/>
      <c r="K37" s="27"/>
      <c r="L37" s="27"/>
      <c r="M37" s="27"/>
      <c r="N37" s="27">
        <v>3</v>
      </c>
      <c r="O37" s="27">
        <v>3</v>
      </c>
      <c r="P37" s="27">
        <v>3</v>
      </c>
      <c r="Q37" s="27">
        <v>3</v>
      </c>
      <c r="R37" s="29">
        <v>3</v>
      </c>
      <c r="S37" s="37">
        <v>3</v>
      </c>
      <c r="T37" s="37">
        <v>3</v>
      </c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45"/>
      <c r="AJ37" s="45"/>
      <c r="AK37" s="45"/>
      <c r="AL37" s="45"/>
      <c r="AM37" s="45"/>
      <c r="AN37" s="21"/>
      <c r="AO37" s="50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51"/>
    </row>
    <row r="38" s="16" customFormat="1" spans="1:64">
      <c r="A38" s="24" t="s">
        <v>23</v>
      </c>
      <c r="B38" s="25" t="s">
        <v>17</v>
      </c>
      <c r="C38" s="25" t="s">
        <v>61</v>
      </c>
      <c r="D38" s="26"/>
      <c r="E38" s="26"/>
      <c r="F38" s="2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>
        <v>4</v>
      </c>
      <c r="S38" s="27">
        <v>4</v>
      </c>
      <c r="T38" s="27">
        <v>4</v>
      </c>
      <c r="U38" s="27">
        <v>4</v>
      </c>
      <c r="V38" s="27">
        <v>4</v>
      </c>
      <c r="W38" s="27">
        <v>2</v>
      </c>
      <c r="X38" s="27">
        <v>4</v>
      </c>
      <c r="Y38" s="27">
        <v>4</v>
      </c>
      <c r="Z38" s="27">
        <v>4</v>
      </c>
      <c r="AA38" s="36">
        <v>4</v>
      </c>
      <c r="AB38" s="36">
        <v>4</v>
      </c>
      <c r="AC38" s="36">
        <v>4</v>
      </c>
      <c r="AD38" s="36">
        <v>4</v>
      </c>
      <c r="AE38" s="36">
        <v>4</v>
      </c>
      <c r="AF38" s="36">
        <v>3</v>
      </c>
      <c r="AG38" s="27"/>
      <c r="AH38" s="27"/>
      <c r="AI38" s="45">
        <f>IF(A35="","",COUNTIF(D38:AH39,"&gt;2")/2)</f>
        <v>14</v>
      </c>
      <c r="AJ38" s="45">
        <f>SUMPRODUCT(IFERROR((IFERROR(WEEKDAY($D$3:$AH$3,2),999)&lt;6)*D38:AH39,0))</f>
        <v>74</v>
      </c>
      <c r="AK38" s="45">
        <f>SUMPRODUCT((IFERROR(WEEKDAY($D$3:$AH$3,2),999)&lt;6)*D40:AH40)</f>
        <v>24.5</v>
      </c>
      <c r="AL38" s="45">
        <f>SUMPRODUCT(IFERROR((IFERROR(WEEKDAY($D$3:$AH$3,2),0)&gt;5)*D38:AH40,0))</f>
        <v>49.5</v>
      </c>
      <c r="AM38" s="45">
        <f>IFERROR(SUM(AJ38:AL40),"")</f>
        <v>148</v>
      </c>
      <c r="AN38" s="21"/>
      <c r="AO38" s="48">
        <f>SUMPRODUCT((IFERROR((D38:AH38+D39:AH39+D40:AH40),0)&gt;8)*1,IFERROR((D38:AH38+D39:AH39+D40:AH40-8),0))</f>
        <v>36.5</v>
      </c>
      <c r="AP38" s="45">
        <f>AM38-AO38</f>
        <v>111.5</v>
      </c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51"/>
    </row>
    <row r="39" s="16" customFormat="1" spans="1:64">
      <c r="A39" s="24"/>
      <c r="B39" s="28"/>
      <c r="C39" s="28" t="s">
        <v>62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>
        <v>4</v>
      </c>
      <c r="S39" s="27">
        <v>4</v>
      </c>
      <c r="T39" s="27">
        <v>4</v>
      </c>
      <c r="U39" s="27">
        <v>4</v>
      </c>
      <c r="V39" s="27">
        <v>4</v>
      </c>
      <c r="W39" s="27"/>
      <c r="X39" s="27">
        <v>4</v>
      </c>
      <c r="Y39" s="27">
        <v>4</v>
      </c>
      <c r="Z39" s="27">
        <v>4</v>
      </c>
      <c r="AA39" s="36">
        <v>4</v>
      </c>
      <c r="AB39" s="36">
        <v>4</v>
      </c>
      <c r="AC39" s="36">
        <v>4</v>
      </c>
      <c r="AD39" s="36">
        <v>4</v>
      </c>
      <c r="AE39" s="36">
        <v>4</v>
      </c>
      <c r="AF39" s="36">
        <v>2.5</v>
      </c>
      <c r="AG39" s="27"/>
      <c r="AH39" s="27"/>
      <c r="AI39" s="45"/>
      <c r="AJ39" s="45"/>
      <c r="AK39" s="45"/>
      <c r="AL39" s="45"/>
      <c r="AM39" s="45"/>
      <c r="AN39" s="21"/>
      <c r="AO39" s="49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51"/>
    </row>
    <row r="40" s="16" customFormat="1" ht="16.5" spans="1:64">
      <c r="A40" s="24"/>
      <c r="B40" s="28"/>
      <c r="C40" s="28" t="s">
        <v>63</v>
      </c>
      <c r="D40" s="27"/>
      <c r="E40" s="27"/>
      <c r="F40" s="27"/>
      <c r="G40" s="27"/>
      <c r="H40" s="29"/>
      <c r="I40" s="27"/>
      <c r="J40" s="27"/>
      <c r="K40" s="27"/>
      <c r="L40" s="27"/>
      <c r="M40" s="27"/>
      <c r="N40" s="27"/>
      <c r="O40" s="27"/>
      <c r="P40" s="27"/>
      <c r="Q40" s="27"/>
      <c r="R40" s="29">
        <v>3</v>
      </c>
      <c r="S40" s="29">
        <v>3</v>
      </c>
      <c r="T40" s="29">
        <v>3</v>
      </c>
      <c r="U40" s="27">
        <v>3</v>
      </c>
      <c r="V40" s="27">
        <v>0.5</v>
      </c>
      <c r="W40" s="27"/>
      <c r="X40" s="27">
        <v>3</v>
      </c>
      <c r="Y40" s="27">
        <v>3</v>
      </c>
      <c r="Z40" s="27">
        <v>3</v>
      </c>
      <c r="AA40" s="36">
        <v>3</v>
      </c>
      <c r="AB40" s="36">
        <v>3</v>
      </c>
      <c r="AC40" s="36">
        <v>3</v>
      </c>
      <c r="AD40" s="36">
        <v>3</v>
      </c>
      <c r="AE40" s="36">
        <v>3</v>
      </c>
      <c r="AF40" s="36"/>
      <c r="AG40" s="27"/>
      <c r="AH40" s="27"/>
      <c r="AI40" s="45"/>
      <c r="AJ40" s="45"/>
      <c r="AK40" s="45"/>
      <c r="AL40" s="45"/>
      <c r="AM40" s="45"/>
      <c r="AN40" s="21"/>
      <c r="AO40" s="50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51"/>
    </row>
    <row r="41" s="16" customFormat="1" spans="1:64">
      <c r="A41" s="24" t="s">
        <v>25</v>
      </c>
      <c r="B41" s="25" t="s">
        <v>17</v>
      </c>
      <c r="C41" s="25" t="s">
        <v>61</v>
      </c>
      <c r="D41" s="26"/>
      <c r="E41" s="26"/>
      <c r="F41" s="26"/>
      <c r="G41" s="27"/>
      <c r="H41" s="27"/>
      <c r="I41" s="27"/>
      <c r="J41" s="27"/>
      <c r="K41" s="27">
        <v>4</v>
      </c>
      <c r="L41" s="27">
        <v>4</v>
      </c>
      <c r="M41" s="27">
        <v>4</v>
      </c>
      <c r="N41" s="27">
        <v>4</v>
      </c>
      <c r="O41" s="27">
        <v>4</v>
      </c>
      <c r="P41" s="27">
        <v>4</v>
      </c>
      <c r="Q41" s="27">
        <v>4</v>
      </c>
      <c r="R41" s="27">
        <v>4</v>
      </c>
      <c r="S41" s="27">
        <v>4</v>
      </c>
      <c r="T41" s="36">
        <v>4</v>
      </c>
      <c r="U41" s="36">
        <v>4</v>
      </c>
      <c r="V41" s="36">
        <v>4</v>
      </c>
      <c r="W41" s="36">
        <v>4</v>
      </c>
      <c r="X41" s="36">
        <v>4</v>
      </c>
      <c r="Y41" s="36">
        <v>4</v>
      </c>
      <c r="Z41" s="36">
        <v>4</v>
      </c>
      <c r="AA41" s="27"/>
      <c r="AB41" s="27">
        <v>4</v>
      </c>
      <c r="AC41" s="27">
        <v>4</v>
      </c>
      <c r="AD41" s="27">
        <v>4</v>
      </c>
      <c r="AE41" s="27">
        <v>4</v>
      </c>
      <c r="AF41" s="27">
        <v>4</v>
      </c>
      <c r="AG41" s="27">
        <v>4</v>
      </c>
      <c r="AH41" s="27"/>
      <c r="AI41" s="45">
        <f>IF(A38="","",COUNTIF(D41:AH42,"&gt;2")/2)</f>
        <v>22</v>
      </c>
      <c r="AJ41" s="45">
        <f>SUMPRODUCT(IFERROR((IFERROR(WEEKDAY($D$3:$AH$3,2),999)&lt;6)*D41:AH42,0))</f>
        <v>112</v>
      </c>
      <c r="AK41" s="45">
        <f>SUMPRODUCT((IFERROR(WEEKDAY($D$3:$AH$3,2),999)&lt;6)*D43:AH43)</f>
        <v>42</v>
      </c>
      <c r="AL41" s="45">
        <f>SUMPRODUCT(IFERROR((IFERROR(WEEKDAY($D$3:$AH$3,2),0)&gt;5)*D41:AH43,0))</f>
        <v>83.5</v>
      </c>
      <c r="AM41" s="45">
        <f>IFERROR(SUM(AJ41:AL43),"")</f>
        <v>237.5</v>
      </c>
      <c r="AN41" s="21"/>
      <c r="AO41" s="48">
        <f>SUMPRODUCT((IFERROR((D41:AH41+D42:AH42+D43:AH43),0)&gt;8)*1,IFERROR((D41:AH41+D42:AH42+D43:AH43-8),0))</f>
        <v>61.5</v>
      </c>
      <c r="AP41" s="45">
        <f>AM41-AO41</f>
        <v>176</v>
      </c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51"/>
    </row>
    <row r="42" s="16" customFormat="1" spans="1:64">
      <c r="A42" s="24"/>
      <c r="B42" s="28"/>
      <c r="C42" s="28" t="s">
        <v>62</v>
      </c>
      <c r="D42" s="27"/>
      <c r="E42" s="27"/>
      <c r="F42" s="27"/>
      <c r="G42" s="27"/>
      <c r="H42" s="27"/>
      <c r="I42" s="27"/>
      <c r="J42" s="27"/>
      <c r="K42" s="27">
        <v>4</v>
      </c>
      <c r="L42" s="27">
        <v>4</v>
      </c>
      <c r="M42" s="27">
        <v>4</v>
      </c>
      <c r="N42" s="27">
        <v>4</v>
      </c>
      <c r="O42" s="27">
        <v>4</v>
      </c>
      <c r="P42" s="27">
        <v>4</v>
      </c>
      <c r="Q42" s="27">
        <v>4</v>
      </c>
      <c r="R42" s="27">
        <v>4</v>
      </c>
      <c r="S42" s="27">
        <v>4</v>
      </c>
      <c r="T42" s="36">
        <v>4</v>
      </c>
      <c r="U42" s="36">
        <v>4</v>
      </c>
      <c r="V42" s="36">
        <v>4</v>
      </c>
      <c r="W42" s="36">
        <v>4</v>
      </c>
      <c r="X42" s="36">
        <v>4</v>
      </c>
      <c r="Y42" s="36">
        <v>4</v>
      </c>
      <c r="Z42" s="36">
        <v>4</v>
      </c>
      <c r="AA42" s="27"/>
      <c r="AB42" s="27">
        <v>4</v>
      </c>
      <c r="AC42" s="27">
        <v>4</v>
      </c>
      <c r="AD42" s="27">
        <v>4</v>
      </c>
      <c r="AE42" s="27">
        <v>4</v>
      </c>
      <c r="AF42" s="27">
        <v>4</v>
      </c>
      <c r="AG42" s="27">
        <v>4</v>
      </c>
      <c r="AH42" s="27"/>
      <c r="AI42" s="45"/>
      <c r="AJ42" s="45"/>
      <c r="AK42" s="45"/>
      <c r="AL42" s="45"/>
      <c r="AM42" s="45"/>
      <c r="AN42" s="21"/>
      <c r="AO42" s="49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51"/>
    </row>
    <row r="43" s="16" customFormat="1" ht="16.5" spans="1:64">
      <c r="A43" s="24"/>
      <c r="B43" s="28"/>
      <c r="C43" s="28" t="s">
        <v>63</v>
      </c>
      <c r="D43" s="27"/>
      <c r="E43" s="27"/>
      <c r="F43" s="27"/>
      <c r="G43" s="27"/>
      <c r="H43" s="29"/>
      <c r="I43" s="27"/>
      <c r="J43" s="27"/>
      <c r="K43" s="27">
        <v>3</v>
      </c>
      <c r="L43" s="27">
        <v>3</v>
      </c>
      <c r="M43" s="27">
        <v>3</v>
      </c>
      <c r="N43" s="27">
        <v>3</v>
      </c>
      <c r="O43" s="27">
        <v>3</v>
      </c>
      <c r="P43" s="27">
        <v>3</v>
      </c>
      <c r="Q43" s="27">
        <v>3</v>
      </c>
      <c r="R43" s="27">
        <v>3</v>
      </c>
      <c r="S43" s="27">
        <v>3</v>
      </c>
      <c r="T43" s="36">
        <v>3</v>
      </c>
      <c r="U43" s="36">
        <v>3</v>
      </c>
      <c r="V43" s="36">
        <v>3</v>
      </c>
      <c r="W43" s="36">
        <v>3</v>
      </c>
      <c r="X43" s="36">
        <v>3</v>
      </c>
      <c r="Y43" s="36">
        <v>3</v>
      </c>
      <c r="Z43" s="36">
        <v>1.5</v>
      </c>
      <c r="AA43" s="27"/>
      <c r="AB43" s="27">
        <v>3</v>
      </c>
      <c r="AC43" s="27">
        <v>3</v>
      </c>
      <c r="AD43" s="27">
        <v>3</v>
      </c>
      <c r="AE43" s="27">
        <v>3</v>
      </c>
      <c r="AF43" s="27">
        <v>3</v>
      </c>
      <c r="AG43" s="27"/>
      <c r="AH43" s="27"/>
      <c r="AI43" s="45"/>
      <c r="AJ43" s="45"/>
      <c r="AK43" s="45"/>
      <c r="AL43" s="45"/>
      <c r="AM43" s="45"/>
      <c r="AN43" s="21"/>
      <c r="AO43" s="50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51"/>
    </row>
    <row r="44" s="16" customFormat="1" spans="1:64">
      <c r="A44" s="24" t="s">
        <v>28</v>
      </c>
      <c r="B44" s="25" t="s">
        <v>17</v>
      </c>
      <c r="C44" s="25" t="s">
        <v>61</v>
      </c>
      <c r="D44" s="26"/>
      <c r="E44" s="26"/>
      <c r="F44" s="26"/>
      <c r="G44" s="27"/>
      <c r="H44" s="27"/>
      <c r="I44" s="27"/>
      <c r="J44" s="27"/>
      <c r="K44" s="27">
        <v>4</v>
      </c>
      <c r="L44" s="27">
        <v>4</v>
      </c>
      <c r="M44" s="27">
        <v>4</v>
      </c>
      <c r="N44" s="27">
        <v>4</v>
      </c>
      <c r="O44" s="27">
        <v>4</v>
      </c>
      <c r="P44" s="27">
        <v>4</v>
      </c>
      <c r="Q44" s="27">
        <v>4</v>
      </c>
      <c r="R44" s="27">
        <v>4</v>
      </c>
      <c r="S44" s="27">
        <v>4</v>
      </c>
      <c r="T44" s="27">
        <v>4</v>
      </c>
      <c r="U44" s="27">
        <v>4</v>
      </c>
      <c r="V44" s="27">
        <v>4</v>
      </c>
      <c r="W44" s="36">
        <v>4</v>
      </c>
      <c r="X44" s="36">
        <v>4</v>
      </c>
      <c r="Y44" s="36">
        <v>4</v>
      </c>
      <c r="Z44" s="36">
        <v>4</v>
      </c>
      <c r="AA44" s="36">
        <v>4</v>
      </c>
      <c r="AB44" s="27"/>
      <c r="AC44" s="27">
        <v>4</v>
      </c>
      <c r="AD44" s="27">
        <v>4</v>
      </c>
      <c r="AE44" s="27">
        <v>4</v>
      </c>
      <c r="AF44" s="27">
        <v>4</v>
      </c>
      <c r="AG44" s="27"/>
      <c r="AH44" s="27"/>
      <c r="AI44" s="45">
        <f>IF(A41="","",COUNTIF(D44:AH45,"&gt;2")/2)</f>
        <v>21</v>
      </c>
      <c r="AJ44" s="45">
        <f>SUMPRODUCT(IFERROR((IFERROR(WEEKDAY($D$3:$AH$3,2),999)&lt;6)*D44:AH45,0))</f>
        <v>112</v>
      </c>
      <c r="AK44" s="45">
        <f>SUMPRODUCT((IFERROR(WEEKDAY($D$3:$AH$3,2),999)&lt;6)*D46:AH46)</f>
        <v>42</v>
      </c>
      <c r="AL44" s="45">
        <f>SUMPRODUCT(IFERROR((IFERROR(WEEKDAY($D$3:$AH$3,2),0)&gt;5)*D44:AH46,0))</f>
        <v>75.5</v>
      </c>
      <c r="AM44" s="45">
        <f>IFERROR(SUM(AJ44:AL46),"")</f>
        <v>229.5</v>
      </c>
      <c r="AN44" s="21"/>
      <c r="AO44" s="48">
        <f>SUMPRODUCT((IFERROR((D44:AH44+D45:AH45+D46:AH46),0)&gt;8)*1,IFERROR((D44:AH44+D45:AH45+D46:AH46-8),0))</f>
        <v>61.5</v>
      </c>
      <c r="AP44" s="45">
        <f>AM44-AO44</f>
        <v>168</v>
      </c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51"/>
    </row>
    <row r="45" s="16" customFormat="1" spans="1:64">
      <c r="A45" s="24"/>
      <c r="B45" s="28"/>
      <c r="C45" s="28" t="s">
        <v>62</v>
      </c>
      <c r="D45" s="27"/>
      <c r="E45" s="27"/>
      <c r="F45" s="27"/>
      <c r="G45" s="27"/>
      <c r="H45" s="27"/>
      <c r="I45" s="27"/>
      <c r="J45" s="27"/>
      <c r="K45" s="27">
        <v>4</v>
      </c>
      <c r="L45" s="27">
        <v>4</v>
      </c>
      <c r="M45" s="27">
        <v>4</v>
      </c>
      <c r="N45" s="27">
        <v>4</v>
      </c>
      <c r="O45" s="27">
        <v>4</v>
      </c>
      <c r="P45" s="27">
        <v>4</v>
      </c>
      <c r="Q45" s="27">
        <v>4</v>
      </c>
      <c r="R45" s="27">
        <v>4</v>
      </c>
      <c r="S45" s="27">
        <v>4</v>
      </c>
      <c r="T45" s="27">
        <v>4</v>
      </c>
      <c r="U45" s="27">
        <v>4</v>
      </c>
      <c r="V45" s="27">
        <v>4</v>
      </c>
      <c r="W45" s="36">
        <v>4</v>
      </c>
      <c r="X45" s="36">
        <v>4</v>
      </c>
      <c r="Y45" s="36">
        <v>4</v>
      </c>
      <c r="Z45" s="36">
        <v>4</v>
      </c>
      <c r="AA45" s="36">
        <v>4</v>
      </c>
      <c r="AB45" s="27"/>
      <c r="AC45" s="27">
        <v>4</v>
      </c>
      <c r="AD45" s="27">
        <v>4</v>
      </c>
      <c r="AE45" s="27">
        <v>4</v>
      </c>
      <c r="AF45" s="27">
        <v>4</v>
      </c>
      <c r="AG45" s="27"/>
      <c r="AH45" s="27"/>
      <c r="AI45" s="45"/>
      <c r="AJ45" s="45"/>
      <c r="AK45" s="45"/>
      <c r="AL45" s="45"/>
      <c r="AM45" s="45"/>
      <c r="AN45" s="21"/>
      <c r="AO45" s="49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51"/>
    </row>
    <row r="46" s="16" customFormat="1" ht="16.5" spans="1:64">
      <c r="A46" s="24"/>
      <c r="B46" s="28"/>
      <c r="C46" s="28" t="s">
        <v>63</v>
      </c>
      <c r="D46" s="27"/>
      <c r="E46" s="27"/>
      <c r="F46" s="27"/>
      <c r="G46" s="27"/>
      <c r="H46" s="29"/>
      <c r="I46" s="27"/>
      <c r="J46" s="27"/>
      <c r="K46" s="27">
        <v>3</v>
      </c>
      <c r="L46" s="27">
        <v>3</v>
      </c>
      <c r="M46" s="27">
        <v>3</v>
      </c>
      <c r="N46" s="27">
        <v>3</v>
      </c>
      <c r="O46" s="27">
        <v>3</v>
      </c>
      <c r="P46" s="27">
        <v>3</v>
      </c>
      <c r="Q46" s="27">
        <v>3</v>
      </c>
      <c r="R46" s="27">
        <v>3</v>
      </c>
      <c r="S46" s="27">
        <v>3</v>
      </c>
      <c r="T46" s="27">
        <v>3</v>
      </c>
      <c r="U46" s="27">
        <v>3</v>
      </c>
      <c r="V46" s="27">
        <v>3</v>
      </c>
      <c r="W46" s="36">
        <v>3</v>
      </c>
      <c r="X46" s="36">
        <v>3</v>
      </c>
      <c r="Y46" s="36">
        <v>3</v>
      </c>
      <c r="Z46" s="36">
        <v>1.5</v>
      </c>
      <c r="AA46" s="36">
        <v>3</v>
      </c>
      <c r="AB46" s="27"/>
      <c r="AC46" s="27">
        <v>3</v>
      </c>
      <c r="AD46" s="27">
        <v>3</v>
      </c>
      <c r="AE46" s="27">
        <v>3</v>
      </c>
      <c r="AF46" s="27">
        <v>3</v>
      </c>
      <c r="AG46" s="27"/>
      <c r="AH46" s="27"/>
      <c r="AI46" s="45"/>
      <c r="AJ46" s="45"/>
      <c r="AK46" s="45"/>
      <c r="AL46" s="45"/>
      <c r="AM46" s="45"/>
      <c r="AN46" s="21"/>
      <c r="AO46" s="50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51"/>
    </row>
    <row r="47" spans="1:16381">
      <c r="A47" s="31" t="s">
        <v>35</v>
      </c>
      <c r="B47" s="32" t="s">
        <v>17</v>
      </c>
      <c r="C47" s="33" t="s">
        <v>61</v>
      </c>
      <c r="D47" s="34">
        <v>4</v>
      </c>
      <c r="E47" s="34">
        <v>4</v>
      </c>
      <c r="F47" s="34">
        <v>4</v>
      </c>
      <c r="G47" s="34">
        <v>4</v>
      </c>
      <c r="H47" s="34"/>
      <c r="I47" s="34"/>
      <c r="J47" s="34"/>
      <c r="K47" s="34"/>
      <c r="L47" s="34"/>
      <c r="M47" s="34"/>
      <c r="N47" s="34"/>
      <c r="O47" s="34"/>
      <c r="P47" s="27"/>
      <c r="Q47" s="27"/>
      <c r="R47" s="27"/>
      <c r="S47" s="27"/>
      <c r="T47" s="27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3"/>
      <c r="AI47" s="46">
        <f>IF(A47="","",COUNTIF(D47:AH48,"&gt;2")/2)</f>
        <v>4</v>
      </c>
      <c r="AJ47" s="45">
        <f>SUMPRODUCT(IFERROR((IFERROR(WEEKDAY($D$3:$AH$3,2),999)&lt;6)*D47:AH48,0))</f>
        <v>16</v>
      </c>
      <c r="AK47" s="45">
        <f>SUMPRODUCT((IFERROR(WEEKDAY($D$3:$AH$3,2),999)&lt;6)*D49:AH49)</f>
        <v>6</v>
      </c>
      <c r="AL47" s="45">
        <f>SUMPRODUCT(IFERROR((IFERROR(WEEKDAY($D$3:$AH$3,2),0)&gt;5)*D47:AH49,0))</f>
        <v>22</v>
      </c>
      <c r="AM47" s="45">
        <f>IFERROR(SUM(AJ47:AL49),"")</f>
        <v>44</v>
      </c>
      <c r="AN47" s="21"/>
      <c r="AO47" s="48">
        <f>SUMPRODUCT((IFERROR((D47:AH47+D48:AH48+D49:AH49),0)&gt;8)*1,IFERROR((D47:AH47+D48:AH48+D49:AH49-8),0))</f>
        <v>12</v>
      </c>
      <c r="AP47" s="48">
        <f>AM47-AO47</f>
        <v>32</v>
      </c>
      <c r="AQ47" s="48">
        <f>AM47-AO47-AP47</f>
        <v>0</v>
      </c>
      <c r="XEZ47" s="16"/>
      <c r="XFA47" s="16"/>
    </row>
    <row r="48" spans="1:16381">
      <c r="A48" s="31"/>
      <c r="B48" s="32"/>
      <c r="C48" s="33" t="s">
        <v>62</v>
      </c>
      <c r="D48" s="34">
        <v>4</v>
      </c>
      <c r="E48" s="34">
        <v>4</v>
      </c>
      <c r="F48" s="34">
        <v>4</v>
      </c>
      <c r="G48" s="34">
        <v>4</v>
      </c>
      <c r="H48" s="34"/>
      <c r="I48" s="34"/>
      <c r="J48" s="34"/>
      <c r="K48" s="34"/>
      <c r="L48" s="34"/>
      <c r="M48" s="34"/>
      <c r="N48" s="34"/>
      <c r="O48" s="34"/>
      <c r="P48" s="27"/>
      <c r="Q48" s="27"/>
      <c r="R48" s="27"/>
      <c r="S48" s="27"/>
      <c r="T48" s="27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3"/>
      <c r="AI48" s="46"/>
      <c r="AJ48" s="45"/>
      <c r="AK48" s="45"/>
      <c r="AL48" s="45"/>
      <c r="AM48" s="45"/>
      <c r="AN48" s="21"/>
      <c r="AO48" s="49"/>
      <c r="AP48" s="49"/>
      <c r="AQ48" s="49"/>
      <c r="XEZ48" s="16"/>
      <c r="XFA48" s="16"/>
    </row>
    <row r="49" ht="16.5" spans="1:16381">
      <c r="A49" s="31"/>
      <c r="B49" s="32"/>
      <c r="C49" s="33" t="s">
        <v>63</v>
      </c>
      <c r="D49" s="34">
        <v>3</v>
      </c>
      <c r="E49" s="34">
        <v>3</v>
      </c>
      <c r="F49" s="34">
        <v>3</v>
      </c>
      <c r="G49" s="34">
        <v>3</v>
      </c>
      <c r="H49" s="35"/>
      <c r="I49" s="34"/>
      <c r="J49" s="34"/>
      <c r="K49" s="34"/>
      <c r="L49" s="34"/>
      <c r="M49" s="34"/>
      <c r="N49" s="34"/>
      <c r="O49" s="34"/>
      <c r="P49" s="27"/>
      <c r="Q49" s="27"/>
      <c r="R49" s="29"/>
      <c r="S49" s="29"/>
      <c r="T49" s="29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3"/>
      <c r="AI49" s="46"/>
      <c r="AJ49" s="45"/>
      <c r="AK49" s="45"/>
      <c r="AL49" s="45"/>
      <c r="AM49" s="45"/>
      <c r="AN49" s="21"/>
      <c r="AO49" s="50"/>
      <c r="AP49" s="50"/>
      <c r="AQ49" s="50"/>
      <c r="XEZ49" s="16"/>
      <c r="XFA49" s="16"/>
    </row>
    <row r="50" spans="1:16381">
      <c r="A50" s="31" t="s">
        <v>36</v>
      </c>
      <c r="B50" s="32" t="s">
        <v>17</v>
      </c>
      <c r="C50" s="33" t="s">
        <v>61</v>
      </c>
      <c r="D50" s="34">
        <v>4</v>
      </c>
      <c r="E50" s="34">
        <v>4</v>
      </c>
      <c r="F50" s="34"/>
      <c r="G50" s="34">
        <v>4</v>
      </c>
      <c r="H50" s="34"/>
      <c r="I50" s="34"/>
      <c r="J50" s="34"/>
      <c r="K50" s="34"/>
      <c r="L50" s="34"/>
      <c r="M50" s="34"/>
      <c r="N50" s="34"/>
      <c r="O50" s="34"/>
      <c r="P50" s="27"/>
      <c r="Q50" s="27"/>
      <c r="R50" s="27"/>
      <c r="S50" s="27"/>
      <c r="T50" s="27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3"/>
      <c r="AI50" s="46">
        <f>IF(A50="","",COUNTIF(D50:AH51,"&gt;2")/2)</f>
        <v>3</v>
      </c>
      <c r="AJ50" s="45">
        <f>SUMPRODUCT(IFERROR((IFERROR(WEEKDAY($D$3:$AH$3,2),999)&lt;6)*D50:AH51,0))</f>
        <v>8</v>
      </c>
      <c r="AK50" s="45">
        <f>SUMPRODUCT((IFERROR(WEEKDAY($D$3:$AH$3,2),999)&lt;6)*D52:AH52)</f>
        <v>3</v>
      </c>
      <c r="AL50" s="45">
        <f>SUMPRODUCT(IFERROR((IFERROR(WEEKDAY($D$3:$AH$3,2),0)&gt;5)*D50:AH52,0))</f>
        <v>22</v>
      </c>
      <c r="AM50" s="45">
        <f>IFERROR(SUM(AJ50:AL52),"")</f>
        <v>33</v>
      </c>
      <c r="AN50" s="21"/>
      <c r="AO50" s="48">
        <f>SUMPRODUCT((IFERROR((D50:AH50+D51:AH51+D52:AH52),0)&gt;8)*1,IFERROR((D50:AH50+D51:AH51+D52:AH52-8),0))</f>
        <v>9</v>
      </c>
      <c r="AP50" s="48">
        <f>AM50-AO50</f>
        <v>24</v>
      </c>
      <c r="AQ50" s="48">
        <f>AM50-AO50-AP50</f>
        <v>0</v>
      </c>
      <c r="XEZ50" s="16"/>
      <c r="XFA50" s="16"/>
    </row>
    <row r="51" spans="1:16381">
      <c r="A51" s="31"/>
      <c r="B51" s="32"/>
      <c r="C51" s="33" t="s">
        <v>62</v>
      </c>
      <c r="D51" s="34">
        <v>4</v>
      </c>
      <c r="E51" s="34">
        <v>4</v>
      </c>
      <c r="F51" s="34"/>
      <c r="G51" s="34">
        <v>4</v>
      </c>
      <c r="H51" s="34"/>
      <c r="I51" s="34"/>
      <c r="J51" s="34"/>
      <c r="K51" s="34"/>
      <c r="L51" s="34"/>
      <c r="M51" s="34"/>
      <c r="N51" s="34"/>
      <c r="O51" s="34"/>
      <c r="P51" s="27"/>
      <c r="Q51" s="27"/>
      <c r="R51" s="27"/>
      <c r="S51" s="27"/>
      <c r="T51" s="27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3"/>
      <c r="AI51" s="46"/>
      <c r="AJ51" s="45"/>
      <c r="AK51" s="45"/>
      <c r="AL51" s="45"/>
      <c r="AM51" s="45"/>
      <c r="AN51" s="21"/>
      <c r="AO51" s="49"/>
      <c r="AP51" s="49"/>
      <c r="AQ51" s="49"/>
      <c r="XEZ51" s="16"/>
      <c r="XFA51" s="16"/>
    </row>
    <row r="52" ht="16.5" spans="1:16381">
      <c r="A52" s="31"/>
      <c r="B52" s="32"/>
      <c r="C52" s="33" t="s">
        <v>63</v>
      </c>
      <c r="D52" s="34">
        <v>3</v>
      </c>
      <c r="E52" s="34">
        <v>3</v>
      </c>
      <c r="F52" s="34"/>
      <c r="G52" s="34">
        <v>3</v>
      </c>
      <c r="H52" s="35"/>
      <c r="I52" s="34"/>
      <c r="J52" s="34"/>
      <c r="K52" s="34"/>
      <c r="L52" s="34"/>
      <c r="M52" s="34"/>
      <c r="N52" s="34"/>
      <c r="O52" s="34"/>
      <c r="P52" s="27"/>
      <c r="Q52" s="27"/>
      <c r="R52" s="29"/>
      <c r="S52" s="29"/>
      <c r="T52" s="29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3"/>
      <c r="AI52" s="46"/>
      <c r="AJ52" s="45"/>
      <c r="AK52" s="45"/>
      <c r="AL52" s="45"/>
      <c r="AM52" s="45"/>
      <c r="AN52" s="21"/>
      <c r="AO52" s="50"/>
      <c r="AP52" s="50"/>
      <c r="AQ52" s="50"/>
      <c r="XEZ52" s="16"/>
      <c r="XFA52" s="16"/>
    </row>
    <row r="53" spans="1:1">
      <c r="A53" s="14"/>
    </row>
  </sheetData>
  <mergeCells count="484">
    <mergeCell ref="A1:AI1"/>
    <mergeCell ref="AL1:AM1"/>
    <mergeCell ref="A2:AI2"/>
    <mergeCell ref="AJ2:AL2"/>
    <mergeCell ref="AM2:AN2"/>
    <mergeCell ref="AK3:AL3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B3:B4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C3:C4"/>
    <mergeCell ref="AI3:AI4"/>
    <mergeCell ref="AI5:AI7"/>
    <mergeCell ref="AI8:AI10"/>
    <mergeCell ref="AI11:AI13"/>
    <mergeCell ref="AI14:AI16"/>
    <mergeCell ref="AI17:AI19"/>
    <mergeCell ref="AI20:AI22"/>
    <mergeCell ref="AI23:AI25"/>
    <mergeCell ref="AI26:AI28"/>
    <mergeCell ref="AI29:AI31"/>
    <mergeCell ref="AI32:AI34"/>
    <mergeCell ref="AI35:AI37"/>
    <mergeCell ref="AI38:AI40"/>
    <mergeCell ref="AI41:AI43"/>
    <mergeCell ref="AI44:AI46"/>
    <mergeCell ref="AI47:AI49"/>
    <mergeCell ref="AI50:AI52"/>
    <mergeCell ref="AJ3:AJ4"/>
    <mergeCell ref="AJ5:AJ7"/>
    <mergeCell ref="AJ8:AJ10"/>
    <mergeCell ref="AJ11:AJ13"/>
    <mergeCell ref="AJ14:AJ16"/>
    <mergeCell ref="AJ17:AJ19"/>
    <mergeCell ref="AJ20:AJ22"/>
    <mergeCell ref="AJ23:AJ25"/>
    <mergeCell ref="AJ26:AJ28"/>
    <mergeCell ref="AJ29:AJ31"/>
    <mergeCell ref="AJ32:AJ34"/>
    <mergeCell ref="AJ35:AJ37"/>
    <mergeCell ref="AJ38:AJ40"/>
    <mergeCell ref="AJ41:AJ43"/>
    <mergeCell ref="AJ44:AJ46"/>
    <mergeCell ref="AJ47:AJ49"/>
    <mergeCell ref="AJ50:AJ52"/>
    <mergeCell ref="AK5:AK7"/>
    <mergeCell ref="AK8:AK10"/>
    <mergeCell ref="AK11:AK13"/>
    <mergeCell ref="AK14:AK16"/>
    <mergeCell ref="AK17:AK19"/>
    <mergeCell ref="AK20:AK22"/>
    <mergeCell ref="AK23:AK25"/>
    <mergeCell ref="AK26:AK28"/>
    <mergeCell ref="AK29:AK31"/>
    <mergeCell ref="AK32:AK34"/>
    <mergeCell ref="AK35:AK37"/>
    <mergeCell ref="AK38:AK40"/>
    <mergeCell ref="AK41:AK43"/>
    <mergeCell ref="AK44:AK46"/>
    <mergeCell ref="AK47:AK49"/>
    <mergeCell ref="AK50:AK52"/>
    <mergeCell ref="AL5:AL7"/>
    <mergeCell ref="AL8:AL10"/>
    <mergeCell ref="AL11:AL13"/>
    <mergeCell ref="AL14:AL16"/>
    <mergeCell ref="AL17:AL19"/>
    <mergeCell ref="AL20:AL22"/>
    <mergeCell ref="AL23:AL25"/>
    <mergeCell ref="AL26:AL28"/>
    <mergeCell ref="AL29:AL31"/>
    <mergeCell ref="AL32:AL34"/>
    <mergeCell ref="AL35:AL37"/>
    <mergeCell ref="AL38:AL40"/>
    <mergeCell ref="AL41:AL43"/>
    <mergeCell ref="AL44:AL46"/>
    <mergeCell ref="AL47:AL49"/>
    <mergeCell ref="AL50:AL52"/>
    <mergeCell ref="AM3:AM4"/>
    <mergeCell ref="AM5:AM7"/>
    <mergeCell ref="AM8:AM10"/>
    <mergeCell ref="AM11:AM13"/>
    <mergeCell ref="AM14:AM16"/>
    <mergeCell ref="AM17:AM19"/>
    <mergeCell ref="AM20:AM22"/>
    <mergeCell ref="AM23:AM25"/>
    <mergeCell ref="AM26:AM28"/>
    <mergeCell ref="AM29:AM31"/>
    <mergeCell ref="AM32:AM34"/>
    <mergeCell ref="AM35:AM37"/>
    <mergeCell ref="AM38:AM40"/>
    <mergeCell ref="AM41:AM43"/>
    <mergeCell ref="AM44:AM46"/>
    <mergeCell ref="AM47:AM49"/>
    <mergeCell ref="AM50:AM52"/>
    <mergeCell ref="AN3:AN4"/>
    <mergeCell ref="AN5:AN7"/>
    <mergeCell ref="AN8:AN10"/>
    <mergeCell ref="AN11:AN13"/>
    <mergeCell ref="AN14:AN16"/>
    <mergeCell ref="AN17:AN19"/>
    <mergeCell ref="AN20:AN22"/>
    <mergeCell ref="AN23:AN25"/>
    <mergeCell ref="AN26:AN28"/>
    <mergeCell ref="AN29:AN31"/>
    <mergeCell ref="AN32:AN34"/>
    <mergeCell ref="AN35:AN37"/>
    <mergeCell ref="AN38:AN40"/>
    <mergeCell ref="AN41:AN43"/>
    <mergeCell ref="AN44:AN46"/>
    <mergeCell ref="AN47:AN49"/>
    <mergeCell ref="AN50:AN52"/>
    <mergeCell ref="AO3:AO4"/>
    <mergeCell ref="AO5:AO7"/>
    <mergeCell ref="AO8:AO10"/>
    <mergeCell ref="AO11:AO13"/>
    <mergeCell ref="AO14:AO16"/>
    <mergeCell ref="AO17:AO19"/>
    <mergeCell ref="AO20:AO22"/>
    <mergeCell ref="AO23:AO25"/>
    <mergeCell ref="AO26:AO28"/>
    <mergeCell ref="AO29:AO31"/>
    <mergeCell ref="AO32:AO34"/>
    <mergeCell ref="AO35:AO37"/>
    <mergeCell ref="AO38:AO40"/>
    <mergeCell ref="AO41:AO43"/>
    <mergeCell ref="AO44:AO46"/>
    <mergeCell ref="AO47:AO49"/>
    <mergeCell ref="AO50:AO52"/>
    <mergeCell ref="AP3:AP4"/>
    <mergeCell ref="AP5:AP7"/>
    <mergeCell ref="AP8:AP10"/>
    <mergeCell ref="AP11:AP13"/>
    <mergeCell ref="AP14:AP16"/>
    <mergeCell ref="AP17:AP19"/>
    <mergeCell ref="AP20:AP22"/>
    <mergeCell ref="AP23:AP25"/>
    <mergeCell ref="AP26:AP28"/>
    <mergeCell ref="AP29:AP31"/>
    <mergeCell ref="AP32:AP34"/>
    <mergeCell ref="AP35:AP37"/>
    <mergeCell ref="AP38:AP40"/>
    <mergeCell ref="AP41:AP43"/>
    <mergeCell ref="AP44:AP46"/>
    <mergeCell ref="AP47:AP49"/>
    <mergeCell ref="AP50:AP52"/>
    <mergeCell ref="AQ5:AQ7"/>
    <mergeCell ref="AQ8:AQ10"/>
    <mergeCell ref="AQ11:AQ13"/>
    <mergeCell ref="AQ14:AQ16"/>
    <mergeCell ref="AQ17:AQ19"/>
    <mergeCell ref="AQ20:AQ22"/>
    <mergeCell ref="AQ23:AQ25"/>
    <mergeCell ref="AQ26:AQ28"/>
    <mergeCell ref="AQ29:AQ31"/>
    <mergeCell ref="AQ32:AQ34"/>
    <mergeCell ref="AQ35:AQ37"/>
    <mergeCell ref="AQ38:AQ40"/>
    <mergeCell ref="AQ41:AQ43"/>
    <mergeCell ref="AQ44:AQ46"/>
    <mergeCell ref="AQ47:AQ49"/>
    <mergeCell ref="AQ50:AQ52"/>
    <mergeCell ref="AR5:AR7"/>
    <mergeCell ref="AR8:AR10"/>
    <mergeCell ref="AR11:AR13"/>
    <mergeCell ref="AR14:AR16"/>
    <mergeCell ref="AR17:AR19"/>
    <mergeCell ref="AR20:AR22"/>
    <mergeCell ref="AR23:AR25"/>
    <mergeCell ref="AR26:AR28"/>
    <mergeCell ref="AR29:AR31"/>
    <mergeCell ref="AR32:AR34"/>
    <mergeCell ref="AR35:AR37"/>
    <mergeCell ref="AR38:AR40"/>
    <mergeCell ref="AR41:AR43"/>
    <mergeCell ref="AR44:AR46"/>
    <mergeCell ref="AS5:AS7"/>
    <mergeCell ref="AS8:AS10"/>
    <mergeCell ref="AS11:AS13"/>
    <mergeCell ref="AS14:AS16"/>
    <mergeCell ref="AS17:AS19"/>
    <mergeCell ref="AS20:AS22"/>
    <mergeCell ref="AS23:AS25"/>
    <mergeCell ref="AS26:AS28"/>
    <mergeCell ref="AS29:AS31"/>
    <mergeCell ref="AS32:AS34"/>
    <mergeCell ref="AS35:AS37"/>
    <mergeCell ref="AS38:AS40"/>
    <mergeCell ref="AS41:AS43"/>
    <mergeCell ref="AS44:AS46"/>
    <mergeCell ref="AT5:AT7"/>
    <mergeCell ref="AT8:AT10"/>
    <mergeCell ref="AT11:AT13"/>
    <mergeCell ref="AT14:AT16"/>
    <mergeCell ref="AT17:AT19"/>
    <mergeCell ref="AT20:AT22"/>
    <mergeCell ref="AT23:AT25"/>
    <mergeCell ref="AT26:AT28"/>
    <mergeCell ref="AT29:AT31"/>
    <mergeCell ref="AT32:AT34"/>
    <mergeCell ref="AT35:AT37"/>
    <mergeCell ref="AT38:AT40"/>
    <mergeCell ref="AT41:AT43"/>
    <mergeCell ref="AT44:AT46"/>
    <mergeCell ref="AU5:AU7"/>
    <mergeCell ref="AU8:AU10"/>
    <mergeCell ref="AU11:AU13"/>
    <mergeCell ref="AU14:AU16"/>
    <mergeCell ref="AU17:AU19"/>
    <mergeCell ref="AU20:AU22"/>
    <mergeCell ref="AU23:AU25"/>
    <mergeCell ref="AU26:AU28"/>
    <mergeCell ref="AU29:AU31"/>
    <mergeCell ref="AU32:AU34"/>
    <mergeCell ref="AU35:AU37"/>
    <mergeCell ref="AU38:AU40"/>
    <mergeCell ref="AU41:AU43"/>
    <mergeCell ref="AU44:AU46"/>
    <mergeCell ref="AV5:AV7"/>
    <mergeCell ref="AV8:AV10"/>
    <mergeCell ref="AV11:AV13"/>
    <mergeCell ref="AV14:AV16"/>
    <mergeCell ref="AV17:AV19"/>
    <mergeCell ref="AV20:AV22"/>
    <mergeCell ref="AV23:AV25"/>
    <mergeCell ref="AV26:AV28"/>
    <mergeCell ref="AV29:AV31"/>
    <mergeCell ref="AV32:AV34"/>
    <mergeCell ref="AV35:AV37"/>
    <mergeCell ref="AV38:AV40"/>
    <mergeCell ref="AV41:AV43"/>
    <mergeCell ref="AV44:AV46"/>
    <mergeCell ref="AW5:AW7"/>
    <mergeCell ref="AW8:AW10"/>
    <mergeCell ref="AW11:AW13"/>
    <mergeCell ref="AW14:AW16"/>
    <mergeCell ref="AW17:AW19"/>
    <mergeCell ref="AW20:AW22"/>
    <mergeCell ref="AW23:AW25"/>
    <mergeCell ref="AW26:AW28"/>
    <mergeCell ref="AW29:AW31"/>
    <mergeCell ref="AW32:AW34"/>
    <mergeCell ref="AW35:AW37"/>
    <mergeCell ref="AW38:AW40"/>
    <mergeCell ref="AW41:AW43"/>
    <mergeCell ref="AW44:AW46"/>
    <mergeCell ref="AX5:AX7"/>
    <mergeCell ref="AX8:AX10"/>
    <mergeCell ref="AX11:AX13"/>
    <mergeCell ref="AX14:AX16"/>
    <mergeCell ref="AX17:AX19"/>
    <mergeCell ref="AX20:AX22"/>
    <mergeCell ref="AX23:AX25"/>
    <mergeCell ref="AX26:AX28"/>
    <mergeCell ref="AX29:AX31"/>
    <mergeCell ref="AX32:AX34"/>
    <mergeCell ref="AX35:AX37"/>
    <mergeCell ref="AX38:AX40"/>
    <mergeCell ref="AX41:AX43"/>
    <mergeCell ref="AX44:AX46"/>
    <mergeCell ref="AY5:AY7"/>
    <mergeCell ref="AY8:AY10"/>
    <mergeCell ref="AY11:AY13"/>
    <mergeCell ref="AY14:AY16"/>
    <mergeCell ref="AY17:AY19"/>
    <mergeCell ref="AY20:AY22"/>
    <mergeCell ref="AY23:AY25"/>
    <mergeCell ref="AY26:AY28"/>
    <mergeCell ref="AY29:AY31"/>
    <mergeCell ref="AY32:AY34"/>
    <mergeCell ref="AY35:AY37"/>
    <mergeCell ref="AY38:AY40"/>
    <mergeCell ref="AY41:AY43"/>
    <mergeCell ref="AY44:AY46"/>
    <mergeCell ref="AZ5:AZ7"/>
    <mergeCell ref="AZ8:AZ10"/>
    <mergeCell ref="AZ11:AZ13"/>
    <mergeCell ref="AZ14:AZ16"/>
    <mergeCell ref="AZ17:AZ19"/>
    <mergeCell ref="AZ20:AZ22"/>
    <mergeCell ref="AZ23:AZ25"/>
    <mergeCell ref="AZ26:AZ28"/>
    <mergeCell ref="AZ29:AZ31"/>
    <mergeCell ref="AZ32:AZ34"/>
    <mergeCell ref="AZ35:AZ37"/>
    <mergeCell ref="AZ38:AZ40"/>
    <mergeCell ref="AZ41:AZ43"/>
    <mergeCell ref="AZ44:AZ46"/>
    <mergeCell ref="BA5:BA7"/>
    <mergeCell ref="BA8:BA10"/>
    <mergeCell ref="BA11:BA13"/>
    <mergeCell ref="BA14:BA16"/>
    <mergeCell ref="BA17:BA19"/>
    <mergeCell ref="BA20:BA22"/>
    <mergeCell ref="BA23:BA25"/>
    <mergeCell ref="BA26:BA28"/>
    <mergeCell ref="BA29:BA31"/>
    <mergeCell ref="BA32:BA34"/>
    <mergeCell ref="BA35:BA37"/>
    <mergeCell ref="BA38:BA40"/>
    <mergeCell ref="BA41:BA43"/>
    <mergeCell ref="BA44:BA46"/>
    <mergeCell ref="BB5:BB7"/>
    <mergeCell ref="BB8:BB10"/>
    <mergeCell ref="BB11:BB13"/>
    <mergeCell ref="BB14:BB16"/>
    <mergeCell ref="BB17:BB19"/>
    <mergeCell ref="BB20:BB22"/>
    <mergeCell ref="BB23:BB25"/>
    <mergeCell ref="BB26:BB28"/>
    <mergeCell ref="BB29:BB31"/>
    <mergeCell ref="BB32:BB34"/>
    <mergeCell ref="BB35:BB37"/>
    <mergeCell ref="BB38:BB40"/>
    <mergeCell ref="BB41:BB43"/>
    <mergeCell ref="BB44:BB46"/>
    <mergeCell ref="BC5:BC7"/>
    <mergeCell ref="BC8:BC10"/>
    <mergeCell ref="BC11:BC13"/>
    <mergeCell ref="BC14:BC16"/>
    <mergeCell ref="BC17:BC19"/>
    <mergeCell ref="BC20:BC22"/>
    <mergeCell ref="BC23:BC25"/>
    <mergeCell ref="BC26:BC28"/>
    <mergeCell ref="BC29:BC31"/>
    <mergeCell ref="BC32:BC34"/>
    <mergeCell ref="BC35:BC37"/>
    <mergeCell ref="BC38:BC40"/>
    <mergeCell ref="BC41:BC43"/>
    <mergeCell ref="BC44:BC46"/>
    <mergeCell ref="BD5:BD7"/>
    <mergeCell ref="BD8:BD10"/>
    <mergeCell ref="BD11:BD13"/>
    <mergeCell ref="BD14:BD16"/>
    <mergeCell ref="BD17:BD19"/>
    <mergeCell ref="BD20:BD22"/>
    <mergeCell ref="BD23:BD25"/>
    <mergeCell ref="BD26:BD28"/>
    <mergeCell ref="BD29:BD31"/>
    <mergeCell ref="BD32:BD34"/>
    <mergeCell ref="BD35:BD37"/>
    <mergeCell ref="BD38:BD40"/>
    <mergeCell ref="BD41:BD43"/>
    <mergeCell ref="BD44:BD46"/>
    <mergeCell ref="BE5:BE7"/>
    <mergeCell ref="BE8:BE10"/>
    <mergeCell ref="BE11:BE13"/>
    <mergeCell ref="BE14:BE16"/>
    <mergeCell ref="BE17:BE19"/>
    <mergeCell ref="BE20:BE22"/>
    <mergeCell ref="BE23:BE25"/>
    <mergeCell ref="BE26:BE28"/>
    <mergeCell ref="BE29:BE31"/>
    <mergeCell ref="BE32:BE34"/>
    <mergeCell ref="BE35:BE37"/>
    <mergeCell ref="BE38:BE40"/>
    <mergeCell ref="BE41:BE43"/>
    <mergeCell ref="BE44:BE46"/>
    <mergeCell ref="BF5:BF7"/>
    <mergeCell ref="BF8:BF10"/>
    <mergeCell ref="BF11:BF13"/>
    <mergeCell ref="BF14:BF16"/>
    <mergeCell ref="BF17:BF19"/>
    <mergeCell ref="BF20:BF22"/>
    <mergeCell ref="BF23:BF25"/>
    <mergeCell ref="BF26:BF28"/>
    <mergeCell ref="BF29:BF31"/>
    <mergeCell ref="BF32:BF34"/>
    <mergeCell ref="BF35:BF37"/>
    <mergeCell ref="BF38:BF40"/>
    <mergeCell ref="BF41:BF43"/>
    <mergeCell ref="BF44:BF46"/>
    <mergeCell ref="BG5:BG7"/>
    <mergeCell ref="BG8:BG10"/>
    <mergeCell ref="BG11:BG13"/>
    <mergeCell ref="BG14:BG16"/>
    <mergeCell ref="BG17:BG19"/>
    <mergeCell ref="BG20:BG22"/>
    <mergeCell ref="BG23:BG25"/>
    <mergeCell ref="BG26:BG28"/>
    <mergeCell ref="BG29:BG31"/>
    <mergeCell ref="BG32:BG34"/>
    <mergeCell ref="BG35:BG37"/>
    <mergeCell ref="BG38:BG40"/>
    <mergeCell ref="BG41:BG43"/>
    <mergeCell ref="BG44:BG46"/>
    <mergeCell ref="BH5:BH7"/>
    <mergeCell ref="BH8:BH10"/>
    <mergeCell ref="BH11:BH13"/>
    <mergeCell ref="BH14:BH16"/>
    <mergeCell ref="BH17:BH19"/>
    <mergeCell ref="BH20:BH22"/>
    <mergeCell ref="BH23:BH25"/>
    <mergeCell ref="BH26:BH28"/>
    <mergeCell ref="BH29:BH31"/>
    <mergeCell ref="BH32:BH34"/>
    <mergeCell ref="BH35:BH37"/>
    <mergeCell ref="BH38:BH40"/>
    <mergeCell ref="BH41:BH43"/>
    <mergeCell ref="BH44:BH46"/>
    <mergeCell ref="BI5:BI7"/>
    <mergeCell ref="BI8:BI10"/>
    <mergeCell ref="BI11:BI13"/>
    <mergeCell ref="BI14:BI16"/>
    <mergeCell ref="BI17:BI19"/>
    <mergeCell ref="BI20:BI22"/>
    <mergeCell ref="BI23:BI25"/>
    <mergeCell ref="BI26:BI28"/>
    <mergeCell ref="BI29:BI31"/>
    <mergeCell ref="BI32:BI34"/>
    <mergeCell ref="BI35:BI37"/>
    <mergeCell ref="BI38:BI40"/>
    <mergeCell ref="BI41:BI43"/>
    <mergeCell ref="BI44:BI46"/>
    <mergeCell ref="BJ5:BJ7"/>
    <mergeCell ref="BJ8:BJ10"/>
    <mergeCell ref="BJ11:BJ13"/>
    <mergeCell ref="BJ14:BJ16"/>
    <mergeCell ref="BJ17:BJ19"/>
    <mergeCell ref="BJ20:BJ22"/>
    <mergeCell ref="BJ23:BJ25"/>
    <mergeCell ref="BJ26:BJ28"/>
    <mergeCell ref="BJ29:BJ31"/>
    <mergeCell ref="BJ32:BJ34"/>
    <mergeCell ref="BJ35:BJ37"/>
    <mergeCell ref="BJ38:BJ40"/>
    <mergeCell ref="BJ41:BJ43"/>
    <mergeCell ref="BJ44:BJ46"/>
    <mergeCell ref="BK5:BK7"/>
    <mergeCell ref="BK8:BK10"/>
    <mergeCell ref="BK11:BK13"/>
    <mergeCell ref="BK14:BK16"/>
    <mergeCell ref="BK17:BK19"/>
    <mergeCell ref="BK20:BK22"/>
    <mergeCell ref="BK23:BK25"/>
    <mergeCell ref="BK26:BK28"/>
    <mergeCell ref="BK29:BK31"/>
    <mergeCell ref="BK32:BK34"/>
    <mergeCell ref="BK35:BK37"/>
    <mergeCell ref="BK38:BK40"/>
    <mergeCell ref="BK41:BK43"/>
    <mergeCell ref="BK44:BK46"/>
    <mergeCell ref="BL5:BL7"/>
    <mergeCell ref="BL8:BL10"/>
    <mergeCell ref="BL11:BL13"/>
    <mergeCell ref="BL14:BL16"/>
    <mergeCell ref="BL17:BL19"/>
    <mergeCell ref="BL20:BL22"/>
    <mergeCell ref="BL23:BL25"/>
    <mergeCell ref="BL26:BL28"/>
    <mergeCell ref="BL29:BL31"/>
    <mergeCell ref="BL32:BL34"/>
    <mergeCell ref="BL35:BL37"/>
    <mergeCell ref="BL38:BL40"/>
    <mergeCell ref="BL41:BL43"/>
    <mergeCell ref="BL44:BL46"/>
  </mergeCells>
  <conditionalFormatting sqref="A1:A4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</conditionalFormatting>
  <conditionalFormatting sqref="A53:A1048576">
    <cfRule type="duplicateValues" dxfId="0" priority="140"/>
  </conditionalFormatting>
  <conditionalFormatting sqref="A5 A14 A11 A8 A17 A20 A23 A26 A35 A32 A29 A38 A41 A44">
    <cfRule type="duplicateValues" dxfId="1" priority="8"/>
    <cfRule type="duplicateValues" dxfId="1" priority="7"/>
    <cfRule type="duplicateValues" dxfId="1" priority="6"/>
    <cfRule type="duplicateValues" dxfId="1" priority="5"/>
  </conditionalFormatting>
  <conditionalFormatting sqref="A47 A50">
    <cfRule type="duplicateValues" dxfId="1" priority="1"/>
    <cfRule type="duplicateValues" dxfId="1" priority="2"/>
    <cfRule type="duplicateValues" dxfId="1" priority="3"/>
    <cfRule type="duplicateValues" dxfId="1" priority="4"/>
  </conditionalFormatting>
  <dataValidations count="2">
    <dataValidation type="list" allowBlank="1" showInputMessage="1" showErrorMessage="1" sqref="AJ2:AL2">
      <formula1>"总装厂缝纫车间,金属件厂电泳车间,总装厂发泡车间,总装厂座椅车间,金属件厂前工序车间,金属件厂焊接车间,金属件厂骨架组装车间"</formula1>
    </dataValidation>
    <dataValidation type="list" allowBlank="1" showInputMessage="1" showErrorMessage="1" sqref="AH49 AH52 AH47:AH48 AH50:AH51">
      <formula1>[1]数据源!#REF!</formula1>
    </dataValidation>
  </dataValidations>
  <pageMargins left="0.236111111111111" right="0.314583333333333" top="0.236111111111111" bottom="0.196527777777778" header="0.275" footer="0.511805555555556"/>
  <pageSetup paperSize="9" scale="99" orientation="landscape" horizontalDpi="600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name="Spinner 14" r:id="rId4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Spinner 15" r:id="rId5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Spinner 16" r:id="rId6">
              <controlPr defaultSize="0">
                <anchor moveWithCells="1" sizeWithCells="1">
                  <from>
                    <xdr:col>39</xdr:col>
                    <xdr:colOff>285750</xdr:colOff>
                    <xdr:row>0</xdr:row>
                    <xdr:rowOff>19050</xdr:rowOff>
                  </from>
                  <to>
                    <xdr:col>40</xdr:col>
                    <xdr:colOff>0</xdr:colOff>
                    <xdr:row>0</xdr:row>
                    <xdr:rowOff>267970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Spinner 17" r:id="rId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Spinner 18" r:id="rId8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Spinner 19" r:id="rId9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Spinner 21" r:id="rId1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Spinner 22" r:id="rId1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Spinner 23" r:id="rId1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Spinner 25" r:id="rId13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Spinner 26" r:id="rId14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Spinner 27" r:id="rId15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Spinner 28" r:id="rId16">
              <controlPr defaultSize="0">
                <anchor moveWithCells="1" sizeWithCells="1">
                  <from>
                    <xdr:col>38</xdr:col>
                    <xdr:colOff>419100</xdr:colOff>
                    <xdr:row>0</xdr:row>
                    <xdr:rowOff>19050</xdr:rowOff>
                  </from>
                  <to>
                    <xdr:col>38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Spinner 29" r:id="rId17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Spinner 30" r:id="rId18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Spinner 31" r:id="rId19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Spinner 32" r:id="rId20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Spinner 33" r:id="rId2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Spinner 34" r:id="rId22">
              <controlPr defaultSize="0">
                <anchor moveWithCells="1" sizeWithCells="1">
                  <from>
                    <xdr:col>39</xdr:col>
                    <xdr:colOff>381000</xdr:colOff>
                    <xdr:row>0</xdr:row>
                    <xdr:rowOff>635</xdr:rowOff>
                  </from>
                  <to>
                    <xdr:col>40</xdr:col>
                    <xdr:colOff>9525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Spinner 35" r:id="rId23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Spinner 36" r:id="rId2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Spinner 37" r:id="rId25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Spinner 38" r:id="rId26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Spinner 42" r:id="rId27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Spinner 43" r:id="rId28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Spinner 44" r:id="rId29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Spinner 45" r:id="rId3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Spinner 46" r:id="rId31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Spinner 47" r:id="rId3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Spinner 48" r:id="rId33">
              <controlPr defaultSize="0">
                <anchor moveWithCells="1" sizeWithCells="1">
                  <from>
                    <xdr:col>39</xdr:col>
                    <xdr:colOff>333375</xdr:colOff>
                    <xdr:row>0</xdr:row>
                    <xdr:rowOff>9525</xdr:rowOff>
                  </from>
                  <to>
                    <xdr:col>39</xdr:col>
                    <xdr:colOff>333375</xdr:colOff>
                    <xdr:row>0</xdr:row>
                    <xdr:rowOff>258445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Spinner 49" r:id="rId3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Spinner 50" r:id="rId35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Spinner 51" r:id="rId36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Spinner 52" r:id="rId3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Spinner 53" r:id="rId38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Spinner 54" r:id="rId39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Spinner 55" r:id="rId40">
              <controlPr defaultSize="0">
                <anchor moveWithCells="1" sizeWithCells="1">
                  <from>
                    <xdr:col>38</xdr:col>
                    <xdr:colOff>419100</xdr:colOff>
                    <xdr:row>0</xdr:row>
                    <xdr:rowOff>19050</xdr:rowOff>
                  </from>
                  <to>
                    <xdr:col>38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Spinner 56" r:id="rId41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Spinner 57" r:id="rId42">
              <controlPr defaultSize="0">
                <anchor moveWithCells="1" sizeWithCells="1">
                  <from>
                    <xdr:col>33</xdr:col>
                    <xdr:colOff>628650</xdr:colOff>
                    <xdr:row>0</xdr:row>
                    <xdr:rowOff>9525</xdr:rowOff>
                  </from>
                  <to>
                    <xdr:col>33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Spinner 58" r:id="rId43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Spinner 59" r:id="rId44">
              <controlPr defaultSize="0">
                <anchor moveWithCells="1" sizeWithCells="1">
                  <from>
                    <xdr:col>37</xdr:col>
                    <xdr:colOff>628650</xdr:colOff>
                    <xdr:row>0</xdr:row>
                    <xdr:rowOff>9525</xdr:rowOff>
                  </from>
                  <to>
                    <xdr:col>37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Spinner 60" r:id="rId45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Spinner 61" r:id="rId46">
              <controlPr defaultSize="0">
                <anchor moveWithCells="1" sizeWithCells="1">
                  <from>
                    <xdr:col>39</xdr:col>
                    <xdr:colOff>381000</xdr:colOff>
                    <xdr:row>0</xdr:row>
                    <xdr:rowOff>635</xdr:rowOff>
                  </from>
                  <to>
                    <xdr:col>39</xdr:col>
                    <xdr:colOff>381000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Spinner 62" r:id="rId47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Spinner 63" r:id="rId48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Spinner 64" r:id="rId49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name="Spinner 65" r:id="rId50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Spinner 66" r:id="rId51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9525</xdr:rowOff>
                  </from>
                  <to>
                    <xdr:col>36</xdr:col>
                    <xdr:colOff>628650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Spinner 67" r:id="rId52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9525</xdr:rowOff>
                  </from>
                  <to>
                    <xdr:col>38</xdr:col>
                    <xdr:colOff>904875</xdr:colOff>
                    <xdr:row>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Spinner 68" r:id="rId53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Spinner 81" r:id="rId54">
              <controlPr defaultSize="0">
                <anchor moveWithCells="1" sizeWithCells="1">
                  <from>
                    <xdr:col>34</xdr:col>
                    <xdr:colOff>628650</xdr:colOff>
                    <xdr:row>0</xdr:row>
                    <xdr:rowOff>9525</xdr:rowOff>
                  </from>
                  <to>
                    <xdr:col>34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Spinner 82" r:id="rId55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Spinner 83" r:id="rId56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name="Spinner 84" r:id="rId57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885825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name="Spinner 85" r:id="rId58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8255</xdr:rowOff>
                  </from>
                  <to>
                    <xdr:col>36</xdr:col>
                    <xdr:colOff>628650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name="Spinner 86" r:id="rId59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8255</xdr:rowOff>
                  </from>
                  <to>
                    <xdr:col>38</xdr:col>
                    <xdr:colOff>904875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name="Spinner 87" r:id="rId60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name="Spinner 88" r:id="rId61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name="Spinner 89" r:id="rId6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name="Spinner 90" r:id="rId63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name="Spinner 91" r:id="rId6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name="Spinner 93" r:id="rId65">
              <controlPr defaultSize="0">
                <anchor moveWithCells="1" sizeWithCells="1">
                  <from>
                    <xdr:col>38</xdr:col>
                    <xdr:colOff>0</xdr:colOff>
                    <xdr:row>0</xdr:row>
                    <xdr:rowOff>9525</xdr:rowOff>
                  </from>
                  <to>
                    <xdr:col>38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name="Spinner 94" r:id="rId66">
              <controlPr defaultSize="0">
                <anchor moveWithCells="1" sizeWithCells="1">
                  <from>
                    <xdr:col>40</xdr:col>
                    <xdr:colOff>0</xdr:colOff>
                    <xdr:row>0</xdr:row>
                    <xdr:rowOff>9525</xdr:rowOff>
                  </from>
                  <to>
                    <xdr:col>40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name="Spinner 95" r:id="rId67">
              <controlPr defaultSize="0">
                <anchor moveWithCells="1" sizeWithCells="1">
                  <from>
                    <xdr:col>38</xdr:col>
                    <xdr:colOff>266700</xdr:colOff>
                    <xdr:row>0</xdr:row>
                    <xdr:rowOff>0</xdr:rowOff>
                  </from>
                  <to>
                    <xdr:col>39</xdr:col>
                    <xdr:colOff>9525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name="Spinner 96" r:id="rId68">
              <controlPr defaultSize="0">
                <anchor moveWithCells="1" sizeWithCells="1">
                  <from>
                    <xdr:col>36</xdr:col>
                    <xdr:colOff>628650</xdr:colOff>
                    <xdr:row>0</xdr:row>
                    <xdr:rowOff>8255</xdr:rowOff>
                  </from>
                  <to>
                    <xdr:col>36</xdr:col>
                    <xdr:colOff>628650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name="Spinner 97" r:id="rId69">
              <controlPr defaultSize="0">
                <anchor moveWithCells="1" sizeWithCells="1">
                  <from>
                    <xdr:col>38</xdr:col>
                    <xdr:colOff>647065</xdr:colOff>
                    <xdr:row>0</xdr:row>
                    <xdr:rowOff>8255</xdr:rowOff>
                  </from>
                  <to>
                    <xdr:col>38</xdr:col>
                    <xdr:colOff>904875</xdr:colOff>
                    <xdr:row>0</xdr:row>
                    <xdr:rowOff>284480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name="Spinner 98" r:id="rId70">
              <controlPr defaultSize="0">
                <anchor moveWithCells="1" sizeWithCells="1">
                  <from>
                    <xdr:col>37</xdr:col>
                    <xdr:colOff>266700</xdr:colOff>
                    <xdr:row>0</xdr:row>
                    <xdr:rowOff>0</xdr:rowOff>
                  </from>
                  <to>
                    <xdr:col>38</xdr:col>
                    <xdr:colOff>8890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name="Spinner 99" r:id="rId71">
              <controlPr defaultSize="0">
                <anchor moveWithCells="1" sizeWithCells="1">
                  <from>
                    <xdr:col>34</xdr:col>
                    <xdr:colOff>590550</xdr:colOff>
                    <xdr:row>0</xdr:row>
                    <xdr:rowOff>9525</xdr:rowOff>
                  </from>
                  <to>
                    <xdr:col>34</xdr:col>
                    <xdr:colOff>590550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name="Spinner 100" r:id="rId72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name="Spinner 101" r:id="rId73">
              <controlPr defaultSize="0">
                <anchor moveWithCells="1" sizeWithCells="1">
                  <from>
                    <xdr:col>39</xdr:col>
                    <xdr:colOff>419100</xdr:colOff>
                    <xdr:row>0</xdr:row>
                    <xdr:rowOff>19050</xdr:rowOff>
                  </from>
                  <to>
                    <xdr:col>39</xdr:col>
                    <xdr:colOff>572135</xdr:colOff>
                    <xdr:row>0</xdr:row>
                    <xdr:rowOff>248285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name="Spinner 102" r:id="rId74">
              <controlPr defaultSize="0">
                <anchor moveWithCells="1" sizeWithCells="1">
                  <from>
                    <xdr:col>38</xdr:col>
                    <xdr:colOff>628650</xdr:colOff>
                    <xdr:row>0</xdr:row>
                    <xdr:rowOff>9525</xdr:rowOff>
                  </from>
                  <to>
                    <xdr:col>38</xdr:col>
                    <xdr:colOff>790575</xdr:colOff>
                    <xdr:row>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name="Spinner 103" r:id="rId75">
              <controlPr defaultSize="0">
                <anchor moveWithCells="1" sizeWithCells="1">
                  <from>
                    <xdr:col>38</xdr:col>
                    <xdr:colOff>0</xdr:colOff>
                    <xdr:row>0</xdr:row>
                    <xdr:rowOff>9525</xdr:rowOff>
                  </from>
                  <to>
                    <xdr:col>38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name="Spinner 104" r:id="rId76">
              <controlPr defaultSize="0">
                <anchor moveWithCells="1" sizeWithCells="1">
                  <from>
                    <xdr:col>39</xdr:col>
                    <xdr:colOff>647700</xdr:colOff>
                    <xdr:row>0</xdr:row>
                    <xdr:rowOff>9525</xdr:rowOff>
                  </from>
                  <to>
                    <xdr:col>39</xdr:col>
                    <xdr:colOff>904875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name="Spinner 105" r:id="rId77">
              <controlPr defaultSize="0">
                <anchor moveWithCells="1" sizeWithCells="1">
                  <from>
                    <xdr:col>38</xdr:col>
                    <xdr:colOff>266700</xdr:colOff>
                    <xdr:row>0</xdr:row>
                    <xdr:rowOff>0</xdr:rowOff>
                  </from>
                  <to>
                    <xdr:col>39</xdr:col>
                    <xdr:colOff>9525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15" sqref="D15"/>
    </sheetView>
  </sheetViews>
  <sheetFormatPr defaultColWidth="9" defaultRowHeight="16.5" outlineLevelCol="4"/>
  <cols>
    <col min="1" max="1" width="4.625" style="5" customWidth="1"/>
    <col min="2" max="2" width="9" style="5"/>
    <col min="3" max="3" width="31" style="5" customWidth="1"/>
    <col min="4" max="4" width="9" style="5"/>
  </cols>
  <sheetData>
    <row r="1" ht="20" customHeight="1" spans="1:5">
      <c r="A1" s="6" t="s">
        <v>1</v>
      </c>
      <c r="B1" s="6" t="s">
        <v>3</v>
      </c>
      <c r="C1" s="6" t="s">
        <v>64</v>
      </c>
      <c r="D1" s="6" t="s">
        <v>65</v>
      </c>
      <c r="E1" s="7"/>
    </row>
    <row r="2" ht="13.5" spans="1:5">
      <c r="A2" s="8">
        <f>ROW()-1</f>
        <v>1</v>
      </c>
      <c r="B2" s="9" t="s">
        <v>31</v>
      </c>
      <c r="C2" s="9" t="s">
        <v>32</v>
      </c>
      <c r="D2" s="9">
        <v>-30</v>
      </c>
      <c r="E2" s="9"/>
    </row>
    <row r="3" spans="1:5">
      <c r="A3" s="8">
        <f>ROW()-1</f>
        <v>2</v>
      </c>
      <c r="B3" s="10" t="s">
        <v>33</v>
      </c>
      <c r="C3" s="9" t="s">
        <v>27</v>
      </c>
      <c r="D3" s="11"/>
      <c r="E3" s="12"/>
    </row>
    <row r="4" spans="1:5">
      <c r="A4" s="8">
        <f>ROW()-1</f>
        <v>3</v>
      </c>
      <c r="B4" s="10" t="s">
        <v>26</v>
      </c>
      <c r="C4" s="9" t="s">
        <v>27</v>
      </c>
      <c r="D4" s="11"/>
      <c r="E4" s="12"/>
    </row>
    <row r="5" spans="1:5">
      <c r="A5" s="8">
        <f t="shared" ref="A5:A15" si="0">ROW()-1</f>
        <v>4</v>
      </c>
      <c r="B5" s="10" t="s">
        <v>30</v>
      </c>
      <c r="C5" s="9" t="s">
        <v>27</v>
      </c>
      <c r="D5" s="11"/>
      <c r="E5" s="12"/>
    </row>
    <row r="6" ht="14.25" spans="1:5">
      <c r="A6" s="8">
        <f t="shared" si="0"/>
        <v>5</v>
      </c>
      <c r="B6" s="13" t="s">
        <v>29</v>
      </c>
      <c r="C6" s="9" t="s">
        <v>21</v>
      </c>
      <c r="D6" s="13">
        <v>-33</v>
      </c>
      <c r="E6" s="13"/>
    </row>
    <row r="7" ht="14.25" spans="1:5">
      <c r="A7" s="8">
        <f t="shared" si="0"/>
        <v>6</v>
      </c>
      <c r="B7" s="13" t="s">
        <v>34</v>
      </c>
      <c r="C7" s="9" t="s">
        <v>21</v>
      </c>
      <c r="D7" s="13">
        <v>-16</v>
      </c>
      <c r="E7" s="13"/>
    </row>
    <row r="8" ht="14.25" spans="1:5">
      <c r="A8" s="8">
        <f t="shared" si="0"/>
        <v>7</v>
      </c>
      <c r="B8" s="13" t="s">
        <v>33</v>
      </c>
      <c r="C8" s="9" t="s">
        <v>21</v>
      </c>
      <c r="D8" s="13">
        <v>-72</v>
      </c>
      <c r="E8" s="13"/>
    </row>
    <row r="9" ht="14.25" spans="1:5">
      <c r="A9" s="8">
        <f t="shared" si="0"/>
        <v>8</v>
      </c>
      <c r="B9" s="13" t="s">
        <v>26</v>
      </c>
      <c r="C9" s="9" t="s">
        <v>21</v>
      </c>
      <c r="D9" s="13">
        <v>10.8</v>
      </c>
      <c r="E9" s="13"/>
    </row>
    <row r="10" ht="14.25" spans="1:5">
      <c r="A10" s="8">
        <f t="shared" si="0"/>
        <v>9</v>
      </c>
      <c r="B10" s="13" t="s">
        <v>30</v>
      </c>
      <c r="C10" s="9" t="s">
        <v>21</v>
      </c>
      <c r="D10" s="13">
        <v>14.3</v>
      </c>
      <c r="E10" s="13"/>
    </row>
    <row r="11" ht="14.25" spans="1:5">
      <c r="A11" s="8">
        <f t="shared" si="0"/>
        <v>10</v>
      </c>
      <c r="B11" s="13" t="s">
        <v>31</v>
      </c>
      <c r="C11" s="9" t="s">
        <v>21</v>
      </c>
      <c r="D11" s="13">
        <v>0</v>
      </c>
      <c r="E11" s="13"/>
    </row>
    <row r="12" ht="14.25" spans="1:5">
      <c r="A12" s="8">
        <f t="shared" si="0"/>
        <v>11</v>
      </c>
      <c r="B12" s="13" t="s">
        <v>37</v>
      </c>
      <c r="C12" s="9" t="s">
        <v>21</v>
      </c>
      <c r="D12" s="13">
        <v>0</v>
      </c>
      <c r="E12" s="7"/>
    </row>
    <row r="13" ht="14.25" spans="1:5">
      <c r="A13" s="8">
        <f t="shared" si="0"/>
        <v>12</v>
      </c>
      <c r="B13" s="13" t="s">
        <v>24</v>
      </c>
      <c r="C13" s="9" t="s">
        <v>21</v>
      </c>
      <c r="D13" s="13">
        <v>10.5</v>
      </c>
      <c r="E13" s="7"/>
    </row>
    <row r="14" ht="14.25" spans="1:5">
      <c r="A14" s="8">
        <f t="shared" si="0"/>
        <v>13</v>
      </c>
      <c r="B14" s="13" t="s">
        <v>20</v>
      </c>
      <c r="C14" s="9" t="s">
        <v>21</v>
      </c>
      <c r="D14" s="13">
        <v>0</v>
      </c>
      <c r="E14" s="7"/>
    </row>
    <row r="15" spans="1:5">
      <c r="A15" s="8">
        <f t="shared" si="0"/>
        <v>14</v>
      </c>
      <c r="B15" s="10" t="s">
        <v>35</v>
      </c>
      <c r="C15" s="9" t="s">
        <v>21</v>
      </c>
      <c r="D15" s="13">
        <v>5.5</v>
      </c>
      <c r="E15" s="7"/>
    </row>
    <row r="16" spans="1:5">
      <c r="A16" s="8"/>
      <c r="B16" s="10" t="s">
        <v>36</v>
      </c>
      <c r="C16" s="9" t="s">
        <v>21</v>
      </c>
      <c r="D16" s="13">
        <v>1.5</v>
      </c>
      <c r="E16" s="7"/>
    </row>
    <row r="20" spans="3:3">
      <c r="C20" s="14"/>
    </row>
  </sheetData>
  <conditionalFormatting sqref="B2">
    <cfRule type="duplicateValues" dxfId="0" priority="101"/>
    <cfRule type="duplicateValues" dxfId="0" priority="100"/>
    <cfRule type="duplicateValues" dxfId="0" priority="99"/>
    <cfRule type="duplicateValues" dxfId="0" priority="98"/>
    <cfRule type="duplicateValues" dxfId="0" priority="97"/>
    <cfRule type="duplicateValues" dxfId="0" priority="96"/>
    <cfRule type="duplicateValues" dxfId="0" priority="95"/>
    <cfRule type="duplicateValues" dxfId="0" priority="94"/>
    <cfRule type="duplicateValues" dxfId="0" priority="93"/>
    <cfRule type="duplicateValues" dxfId="0" priority="92"/>
    <cfRule type="duplicateValues" dxfId="0" priority="91"/>
    <cfRule type="duplicateValues" dxfId="0" priority="83"/>
    <cfRule type="duplicateValues" dxfId="0" priority="82"/>
  </conditionalFormatting>
  <conditionalFormatting sqref="B3">
    <cfRule type="duplicateValues" dxfId="0" priority="63"/>
    <cfRule type="duplicateValues" dxfId="0" priority="62"/>
  </conditionalFormatting>
  <conditionalFormatting sqref="B4">
    <cfRule type="duplicateValues" dxfId="0" priority="74"/>
    <cfRule type="duplicateValues" dxfId="0" priority="73"/>
  </conditionalFormatting>
  <conditionalFormatting sqref="B5">
    <cfRule type="duplicateValues" dxfId="0" priority="72"/>
    <cfRule type="duplicateValues" dxfId="0" priority="71"/>
  </conditionalFormatting>
  <conditionalFormatting sqref="B12"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</conditionalFormatting>
  <conditionalFormatting sqref="B13">
    <cfRule type="duplicateValues" dxfId="0" priority="61"/>
    <cfRule type="duplicateValues" dxfId="0" priority="58"/>
    <cfRule type="duplicateValues" dxfId="0" priority="55"/>
    <cfRule type="duplicateValues" dxfId="0" priority="52"/>
    <cfRule type="duplicateValues" dxfId="0" priority="49"/>
    <cfRule type="duplicateValues" dxfId="0" priority="46"/>
    <cfRule type="duplicateValues" dxfId="0" priority="43"/>
    <cfRule type="duplicateValues" dxfId="0" priority="40"/>
    <cfRule type="duplicateValues" dxfId="0" priority="37"/>
    <cfRule type="duplicateValues" dxfId="0" priority="34"/>
    <cfRule type="duplicateValues" dxfId="0" priority="31"/>
    <cfRule type="duplicateValues" dxfId="0" priority="28"/>
  </conditionalFormatting>
  <conditionalFormatting sqref="B14">
    <cfRule type="duplicateValues" dxfId="0" priority="60"/>
    <cfRule type="duplicateValues" dxfId="0" priority="57"/>
    <cfRule type="duplicateValues" dxfId="0" priority="54"/>
    <cfRule type="duplicateValues" dxfId="0" priority="51"/>
    <cfRule type="duplicateValues" dxfId="0" priority="48"/>
    <cfRule type="duplicateValues" dxfId="0" priority="45"/>
    <cfRule type="duplicateValues" dxfId="0" priority="42"/>
    <cfRule type="duplicateValues" dxfId="0" priority="39"/>
    <cfRule type="duplicateValues" dxfId="0" priority="36"/>
    <cfRule type="duplicateValues" dxfId="0" priority="33"/>
    <cfRule type="duplicateValues" dxfId="0" priority="30"/>
    <cfRule type="duplicateValues" dxfId="0" priority="27"/>
  </conditionalFormatting>
  <conditionalFormatting sqref="C20">
    <cfRule type="duplicateValues" dxfId="0" priority="102"/>
  </conditionalFormatting>
  <conditionalFormatting sqref="B15:B1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2"/>
  <sheetViews>
    <sheetView workbookViewId="0">
      <selection activeCell="B1" sqref="B1:C14"/>
    </sheetView>
  </sheetViews>
  <sheetFormatPr defaultColWidth="9" defaultRowHeight="13.5" outlineLevelCol="2"/>
  <sheetData>
    <row r="1" spans="1:3">
      <c r="A1" s="1" t="s">
        <v>18</v>
      </c>
      <c r="B1" s="2" t="s">
        <v>17</v>
      </c>
      <c r="C1" s="1" t="s">
        <v>18</v>
      </c>
    </row>
    <row r="2" spans="1:3">
      <c r="A2" s="3" t="s">
        <v>20</v>
      </c>
      <c r="B2" s="4" t="s">
        <v>17</v>
      </c>
      <c r="C2" s="3" t="s">
        <v>20</v>
      </c>
    </row>
    <row r="3" spans="1:3">
      <c r="A3" s="3" t="s">
        <v>22</v>
      </c>
      <c r="B3" s="4" t="s">
        <v>17</v>
      </c>
      <c r="C3" s="3" t="s">
        <v>22</v>
      </c>
    </row>
    <row r="4" spans="1:3">
      <c r="A4" s="3" t="s">
        <v>23</v>
      </c>
      <c r="B4" s="2" t="s">
        <v>17</v>
      </c>
      <c r="C4" s="3" t="s">
        <v>23</v>
      </c>
    </row>
    <row r="5" spans="1:3">
      <c r="A5" s="3" t="s">
        <v>24</v>
      </c>
      <c r="B5" s="4" t="s">
        <v>17</v>
      </c>
      <c r="C5" s="3" t="s">
        <v>24</v>
      </c>
    </row>
    <row r="6" spans="1:3">
      <c r="A6" s="3" t="s">
        <v>25</v>
      </c>
      <c r="B6" s="4" t="s">
        <v>17</v>
      </c>
      <c r="C6" s="3" t="s">
        <v>25</v>
      </c>
    </row>
    <row r="7" spans="1:3">
      <c r="A7" s="1" t="s">
        <v>26</v>
      </c>
      <c r="B7" s="2" t="s">
        <v>17</v>
      </c>
      <c r="C7" s="1" t="s">
        <v>26</v>
      </c>
    </row>
    <row r="8" spans="1:3">
      <c r="A8" s="3" t="s">
        <v>28</v>
      </c>
      <c r="B8" s="4" t="s">
        <v>17</v>
      </c>
      <c r="C8" s="3" t="s">
        <v>28</v>
      </c>
    </row>
    <row r="9" spans="1:3">
      <c r="A9" s="1" t="s">
        <v>29</v>
      </c>
      <c r="B9" s="4" t="s">
        <v>17</v>
      </c>
      <c r="C9" s="1" t="s">
        <v>29</v>
      </c>
    </row>
    <row r="10" spans="1:3">
      <c r="A10" s="1" t="s">
        <v>30</v>
      </c>
      <c r="B10" s="2" t="s">
        <v>17</v>
      </c>
      <c r="C10" s="1" t="s">
        <v>30</v>
      </c>
    </row>
    <row r="11" spans="1:3">
      <c r="A11" s="3" t="s">
        <v>31</v>
      </c>
      <c r="B11" s="4" t="s">
        <v>17</v>
      </c>
      <c r="C11" s="3" t="s">
        <v>31</v>
      </c>
    </row>
    <row r="12" spans="1:3">
      <c r="A12" s="3" t="s">
        <v>33</v>
      </c>
      <c r="B12" s="4" t="s">
        <v>17</v>
      </c>
      <c r="C12" s="3" t="s">
        <v>33</v>
      </c>
    </row>
    <row r="13" spans="1:3">
      <c r="A13" s="1" t="s">
        <v>34</v>
      </c>
      <c r="B13" s="2" t="s">
        <v>17</v>
      </c>
      <c r="C13" s="1" t="s">
        <v>34</v>
      </c>
    </row>
    <row r="14" spans="1:3">
      <c r="A14" s="3" t="s">
        <v>37</v>
      </c>
      <c r="B14" s="4" t="s">
        <v>17</v>
      </c>
      <c r="C14" s="3" t="s">
        <v>37</v>
      </c>
    </row>
    <row r="15" spans="1:3">
      <c r="A15" s="3"/>
      <c r="B15" s="4"/>
      <c r="C15" s="3"/>
    </row>
    <row r="16" spans="1:3">
      <c r="A16" s="3"/>
      <c r="B16" s="2"/>
      <c r="C16" s="3"/>
    </row>
    <row r="17" spans="1:3">
      <c r="A17" s="1"/>
      <c r="B17" s="4"/>
      <c r="C17" s="1"/>
    </row>
    <row r="18" spans="1:3">
      <c r="A18" s="1"/>
      <c r="B18" s="4"/>
      <c r="C18" s="1"/>
    </row>
    <row r="19" spans="1:3">
      <c r="A19" s="1"/>
      <c r="B19" s="2"/>
      <c r="C19" s="1"/>
    </row>
    <row r="20" spans="1:3">
      <c r="A20" s="1"/>
      <c r="B20" s="4"/>
      <c r="C20" s="1"/>
    </row>
    <row r="21" spans="1:3">
      <c r="A21" s="1"/>
      <c r="B21" s="4"/>
      <c r="C21" s="1"/>
    </row>
    <row r="22" spans="1:3">
      <c r="A22" s="1"/>
      <c r="B22" s="2"/>
      <c r="C22" s="1"/>
    </row>
    <row r="23" spans="1:3">
      <c r="A23" s="1"/>
      <c r="B23" s="4"/>
      <c r="C23" s="1"/>
    </row>
    <row r="24" spans="1:3">
      <c r="A24" s="1"/>
      <c r="B24" s="4"/>
      <c r="C24" s="1"/>
    </row>
    <row r="25" spans="1:3">
      <c r="A25" s="1"/>
      <c r="B25" s="2"/>
      <c r="C25" s="1"/>
    </row>
    <row r="26" spans="1:3">
      <c r="A26" s="1"/>
      <c r="B26" s="4"/>
      <c r="C26" s="1"/>
    </row>
    <row r="27" spans="1:3">
      <c r="A27" s="3"/>
      <c r="B27" s="4"/>
      <c r="C27" s="3"/>
    </row>
    <row r="28" spans="1:3">
      <c r="A28" s="3"/>
      <c r="B28" s="2"/>
      <c r="C28" s="3"/>
    </row>
    <row r="29" spans="1:3">
      <c r="A29" s="3"/>
      <c r="B29" s="4"/>
      <c r="C29" s="3"/>
    </row>
    <row r="30" spans="1:3">
      <c r="A30" s="3"/>
      <c r="B30" s="4"/>
      <c r="C30" s="3"/>
    </row>
    <row r="31" spans="1:3">
      <c r="A31" s="3"/>
      <c r="B31" s="2"/>
      <c r="C31" s="3"/>
    </row>
    <row r="32" spans="1:3">
      <c r="A32" s="3"/>
      <c r="B32" s="4"/>
      <c r="C32" s="3"/>
    </row>
    <row r="33" spans="1:3">
      <c r="A33" s="3"/>
      <c r="B33" s="4"/>
      <c r="C33" s="3"/>
    </row>
    <row r="34" spans="1:3">
      <c r="A34" s="3"/>
      <c r="B34" s="2"/>
      <c r="C34" s="3"/>
    </row>
    <row r="35" spans="1:3">
      <c r="A35" s="3"/>
      <c r="B35" s="4"/>
      <c r="C35" s="3"/>
    </row>
    <row r="36" spans="1:3">
      <c r="A36" s="3"/>
      <c r="B36" s="4"/>
      <c r="C36" s="3"/>
    </row>
    <row r="37" spans="1:3">
      <c r="A37" s="3"/>
      <c r="B37" s="2"/>
      <c r="C37" s="3"/>
    </row>
    <row r="38" spans="1:3">
      <c r="A38" s="3"/>
      <c r="B38" s="4"/>
      <c r="C38" s="3"/>
    </row>
    <row r="39" spans="1:3">
      <c r="A39" s="3"/>
      <c r="B39" s="4"/>
      <c r="C39" s="3"/>
    </row>
    <row r="40" spans="1:3">
      <c r="A40" s="3"/>
      <c r="B40" s="2"/>
      <c r="C40" s="3"/>
    </row>
    <row r="41" spans="1:3">
      <c r="A41" s="3"/>
      <c r="B41" s="4"/>
      <c r="C41" s="3"/>
    </row>
    <row r="42" spans="1:3">
      <c r="A42" s="3"/>
      <c r="B42" s="4"/>
      <c r="C42" s="3"/>
    </row>
  </sheetData>
  <sortState ref="A1:B42">
    <sortCondition ref="A1"/>
  </sortState>
  <conditionalFormatting sqref="A1 A10 A7 A4 A13 A16 A19 A22 A31 A28 A25 A34 A37 A40">
    <cfRule type="duplicateValues" dxfId="1" priority="8"/>
    <cfRule type="duplicateValues" dxfId="1" priority="7"/>
    <cfRule type="duplicateValues" dxfId="1" priority="6"/>
    <cfRule type="duplicateValues" dxfId="1" priority="5"/>
  </conditionalFormatting>
  <conditionalFormatting sqref="C1 C10 C7 C4 C13 C16 C19 C22 C31 C28 C25 C34 C37 C40">
    <cfRule type="duplicateValues" dxfId="1" priority="4"/>
    <cfRule type="duplicateValues" dxfId="1" priority="3"/>
    <cfRule type="duplicateValues" dxfId="1" priority="2"/>
    <cfRule type="duplicateValues" dxfId="1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劳务费</vt:lpstr>
      <vt:lpstr>考勤</vt:lpstr>
      <vt:lpstr>奖惩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WuYanxia</cp:lastModifiedBy>
  <dcterms:created xsi:type="dcterms:W3CDTF">2006-09-13T11:21:00Z</dcterms:created>
  <dcterms:modified xsi:type="dcterms:W3CDTF">2023-08-28T01:09:01Z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  <property fmtid="{D5CDD505-2E9C-101B-9397-08002B2CF9AE}" pid="5" name="ICV">
    <vt:lpwstr>D373FB70BDD94126B14A5C9958A6261C</vt:lpwstr>
  </property>
</Properties>
</file>