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CDB1B115-89FE-4175-883C-1D2E6BA333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definedNames>
    <definedName name="_xlnm._FilterDatabase" localSheetId="0" hidden="1">'1'!$A$3:$Y$8</definedName>
  </definedNames>
  <calcPr calcId="191029"/>
</workbook>
</file>

<file path=xl/calcChain.xml><?xml version="1.0" encoding="utf-8"?>
<calcChain xmlns="http://schemas.openxmlformats.org/spreadsheetml/2006/main">
  <c r="Q8" i="1" l="1"/>
  <c r="P8" i="1"/>
  <c r="K8" i="1"/>
  <c r="H8" i="1"/>
  <c r="U8" i="1" s="1"/>
  <c r="W8" i="1" s="1"/>
  <c r="P7" i="1"/>
  <c r="K7" i="1"/>
  <c r="H7" i="1"/>
  <c r="P6" i="1"/>
  <c r="K6" i="1"/>
  <c r="H6" i="1"/>
  <c r="Q5" i="1"/>
  <c r="P5" i="1"/>
  <c r="K5" i="1"/>
  <c r="H5" i="1"/>
  <c r="Q4" i="1"/>
  <c r="P4" i="1"/>
  <c r="K4" i="1"/>
  <c r="H4" i="1"/>
  <c r="U6" i="1" l="1"/>
  <c r="W6" i="1" s="1"/>
  <c r="U7" i="1"/>
  <c r="W7" i="1" s="1"/>
  <c r="U5" i="1"/>
  <c r="W5" i="1" s="1"/>
  <c r="U4" i="1"/>
  <c r="W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O2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<sst xmlns="http://schemas.openxmlformats.org/spreadsheetml/2006/main" count="55" uniqueCount="45">
  <si>
    <t>河北工厂自制注塑件内部结算价核算明细表（未税、元）</t>
  </si>
  <si>
    <t>序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</si>
  <si>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</si>
  <si>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</si>
  <si>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</si>
  <si>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</si>
  <si>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</si>
  <si>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</si>
  <si>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</si>
  <si>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</si>
  <si>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</si>
  <si>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</si>
  <si>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</si>
  <si>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</si>
  <si>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</si>
  <si>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</si>
  <si>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</si>
  <si>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目前内部交易单价</t>
  </si>
  <si>
    <t>包装/件</t>
  </si>
  <si>
    <t>运费/件</t>
  </si>
  <si>
    <t>内部结算指导价（未税）</t>
  </si>
  <si>
    <t>供货地点</t>
  </si>
  <si>
    <t>价格/原材料</t>
  </si>
  <si>
    <t>价格</t>
  </si>
  <si>
    <t>号</t>
  </si>
  <si>
    <t>净重</t>
  </si>
  <si>
    <t>毛重</t>
  </si>
  <si>
    <t>TP30黑色P1M6K-JF01</t>
  </si>
  <si>
    <t>MA6000IIS/3200</t>
  </si>
  <si>
    <t>MA1600IIS/570</t>
  </si>
  <si>
    <t>SHT0001880</t>
  </si>
  <si>
    <t>X3000导向盒盖</t>
  </si>
  <si>
    <t>ABS 757</t>
  </si>
  <si>
    <t>金属件</t>
  </si>
  <si>
    <t>SHT0001973</t>
  </si>
  <si>
    <t>H5座椅坐垫延伸滑块</t>
  </si>
  <si>
    <t>PPS-6345A  4HD9050</t>
  </si>
  <si>
    <t>SHT0001145</t>
  </si>
  <si>
    <t>挡块</t>
  </si>
  <si>
    <t>Pa6尼龙增韧</t>
  </si>
  <si>
    <t>MA1200/370G</t>
  </si>
  <si>
    <t>Bfa0000003</t>
  </si>
  <si>
    <t>F扣</t>
  </si>
  <si>
    <t>SHT0014561</t>
  </si>
  <si>
    <t>调角器左罩壳 低成本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</si>
</sst>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 "/>
    <numFmt numFmtId="177" formatCode="0.000_);[Red]\(0.000\)"/>
    <numFmt numFmtId="178" formatCode="0.00_);[Red]\(0.00\)"/>
    <numFmt numFmtId="179" formatCode="0_ "/>
    <numFmt numFmtId="180" formatCode="_ * #,##0.00000_ ;_ * \-#,##0.00000_ ;_ * &quot;-&quot;??_ ;_ @_ "/>
  </numFmts>
  <fonts count="6" x14ac:knownFonts="1">
    <font>
      <sz val="11"/>
      <color theme="1"/>
      <name val="等线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2" borderId="0" xfId="0" applyNumberFormat="1" applyFill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9" fontId="0" fillId="0" borderId="0" xfId="0" applyNumberFormat="1">
      <alignment vertical="center"/>
    </xf>
    <xf numFmtId="180" fontId="0" fillId="0" borderId="0" xfId="1" applyNumberFormat="1" applyFont="1">
      <alignment vertical="center"/>
    </xf>
    <xf numFmtId="43" fontId="0" fillId="0" borderId="0" xfId="1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2" borderId="4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>
      <alignment vertical="center"/>
    </xf>
    <xf numFmtId="177" fontId="0" fillId="2" borderId="4" xfId="0" applyNumberFormat="1" applyFill="1" applyBorder="1">
      <alignment vertical="center"/>
    </xf>
    <xf numFmtId="177" fontId="0" fillId="0" borderId="4" xfId="0" applyNumberFormat="1" applyBorder="1">
      <alignment vertical="center"/>
    </xf>
    <xf numFmtId="178" fontId="0" fillId="0" borderId="4" xfId="0" applyNumberFormat="1" applyBorder="1">
      <alignment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179" fontId="0" fillId="0" borderId="4" xfId="0" applyNumberFormat="1" applyBorder="1">
      <alignment vertical="center"/>
    </xf>
    <xf numFmtId="180" fontId="0" fillId="0" borderId="4" xfId="1" applyNumberFormat="1" applyFont="1" applyBorder="1">
      <alignment vertical="center"/>
    </xf>
    <xf numFmtId="43" fontId="0" fillId="3" borderId="4" xfId="1" applyFont="1" applyFill="1" applyBorder="1">
      <alignment vertical="center"/>
    </xf>
    <xf numFmtId="43" fontId="0" fillId="0" borderId="4" xfId="1" applyFont="1" applyBorder="1">
      <alignment vertical="center"/>
    </xf>
    <xf numFmtId="178" fontId="0" fillId="3" borderId="4" xfId="0" applyNumberFormat="1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3" borderId="4" xfId="0" applyNumberFormat="1" applyFill="1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7" fontId="0" fillId="2" borderId="4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179" fontId="0" fillId="0" borderId="4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179" fontId="0" fillId="0" borderId="5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80" fontId="0" fillId="0" borderId="4" xfId="1" applyNumberFormat="1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workbookViewId="0">
      <pane xSplit="3" ySplit="3" topLeftCell="D4" activePane="bottomRight" state="frozen"/>
      <selection pane="topRight"/>
      <selection pane="bottomLeft"/>
      <selection pane="bottomRight" activeCell="A9" sqref="A9:XFD375"/>
    </sheetView>
  </sheetViews>
  <sheetFormatPr defaultColWidth="9" defaultRowHeight="13.8" x14ac:dyDescent="0.25"/>
  <cols>
    <col min="1" max="1" width="4.44140625" style="1" customWidth="1"/>
    <col min="2" max="2" width="12.44140625" customWidth="1"/>
    <col min="3" max="3" width="22.6640625" customWidth="1"/>
    <col min="4" max="4" width="22.77734375" style="2" customWidth="1"/>
    <col min="5" max="5" width="6.33203125" style="3" customWidth="1"/>
    <col min="6" max="6" width="6.33203125" style="4" customWidth="1"/>
    <col min="7" max="7" width="9" style="5"/>
    <col min="8" max="8" width="8.6640625" style="5" customWidth="1"/>
    <col min="9" max="9" width="12.21875" style="6" customWidth="1"/>
    <col min="10" max="11" width="7.109375" style="7" customWidth="1"/>
    <col min="12" max="12" width="5.88671875" customWidth="1"/>
    <col min="13" max="13" width="7.109375" customWidth="1"/>
    <col min="14" max="14" width="5.44140625" customWidth="1"/>
    <col min="15" max="15" width="6.6640625" customWidth="1"/>
    <col min="16" max="16" width="7.88671875" customWidth="1"/>
    <col min="17" max="17" width="8.6640625" style="8" customWidth="1"/>
    <col min="18" max="18" width="8.6640625" style="5" customWidth="1"/>
    <col min="19" max="20" width="8.6640625" style="9" customWidth="1"/>
    <col min="21" max="21" width="12.44140625" style="5" customWidth="1"/>
    <col min="23" max="23" width="10.88671875" customWidth="1"/>
    <col min="24" max="24" width="32.33203125" style="1" customWidth="1"/>
    <col min="25" max="25" width="23.33203125" style="1" customWidth="1"/>
  </cols>
  <sheetData>
    <row r="1" spans="1:26" ht="27" customHeight="1" x14ac:dyDescent="0.25">
      <c r="A1" s="33" t="s">
        <v>0</v>
      </c>
      <c r="B1" s="33"/>
      <c r="C1" s="33"/>
      <c r="D1" s="33"/>
      <c r="E1" s="34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6" ht="14.25" customHeight="1" x14ac:dyDescent="0.25">
      <c r="A2" s="10" t="s">
        <v>1</v>
      </c>
      <c r="B2" s="27" t="s">
        <v>2</v>
      </c>
      <c r="C2" s="28" t="s">
        <v>3</v>
      </c>
      <c r="D2" s="28" t="s">
        <v>4</v>
      </c>
      <c r="E2" s="35" t="s">
        <v>5</v>
      </c>
      <c r="F2" s="36"/>
      <c r="G2" s="37" t="s">
        <v>6</v>
      </c>
      <c r="H2" s="38" t="s">
        <v>7</v>
      </c>
      <c r="I2" s="39" t="s">
        <v>8</v>
      </c>
      <c r="J2" s="40" t="s">
        <v>9</v>
      </c>
      <c r="K2" s="41" t="s">
        <v>10</v>
      </c>
      <c r="L2" s="43" t="s">
        <v>11</v>
      </c>
      <c r="M2" s="28" t="s">
        <v>12</v>
      </c>
      <c r="N2" s="43" t="s">
        <v>13</v>
      </c>
      <c r="O2" s="43" t="s">
        <v>14</v>
      </c>
      <c r="P2" s="37" t="s">
        <v>15</v>
      </c>
      <c r="Q2" s="44" t="s">
        <v>16</v>
      </c>
      <c r="R2" s="29" t="s">
        <v>17</v>
      </c>
      <c r="S2" s="30" t="s">
        <v>18</v>
      </c>
      <c r="T2" s="30" t="s">
        <v>19</v>
      </c>
      <c r="U2" s="32" t="s">
        <v>20</v>
      </c>
      <c r="V2" s="28" t="s">
        <v>21</v>
      </c>
      <c r="W2" s="26" t="s">
        <v>22</v>
      </c>
      <c r="X2" s="27" t="s">
        <v>2</v>
      </c>
      <c r="Y2" s="28" t="s">
        <v>3</v>
      </c>
      <c r="Z2" s="28" t="s">
        <v>23</v>
      </c>
    </row>
    <row r="3" spans="1:26" x14ac:dyDescent="0.25">
      <c r="A3" s="14" t="s">
        <v>24</v>
      </c>
      <c r="B3" s="27"/>
      <c r="C3" s="28"/>
      <c r="D3" s="28" t="s">
        <v>4</v>
      </c>
      <c r="E3" s="12" t="s">
        <v>25</v>
      </c>
      <c r="F3" s="13" t="s">
        <v>26</v>
      </c>
      <c r="G3" s="37"/>
      <c r="H3" s="38"/>
      <c r="I3" s="39"/>
      <c r="J3" s="40"/>
      <c r="K3" s="42"/>
      <c r="L3" s="43"/>
      <c r="M3" s="28"/>
      <c r="N3" s="43"/>
      <c r="O3" s="43"/>
      <c r="P3" s="37"/>
      <c r="Q3" s="44"/>
      <c r="R3" s="29"/>
      <c r="S3" s="31"/>
      <c r="T3" s="31"/>
      <c r="U3" s="32"/>
      <c r="V3" s="28"/>
      <c r="W3" s="26"/>
      <c r="X3" s="27"/>
      <c r="Y3" s="28"/>
      <c r="Z3" s="28"/>
    </row>
    <row r="4" spans="1:26" ht="15" customHeight="1" x14ac:dyDescent="0.25">
      <c r="A4" s="11">
        <v>17</v>
      </c>
      <c r="B4" s="15" t="s">
        <v>30</v>
      </c>
      <c r="C4" s="15" t="s">
        <v>31</v>
      </c>
      <c r="D4" s="19" t="s">
        <v>32</v>
      </c>
      <c r="E4" s="16">
        <v>1.7999999999999999E-2</v>
      </c>
      <c r="F4" s="17">
        <v>2.6499999999999999E-2</v>
      </c>
      <c r="G4" s="18">
        <v>10.9735</v>
      </c>
      <c r="H4" s="18">
        <f t="shared" ref="H4:H8" si="0">F4*G4</f>
        <v>0.29079774999999997</v>
      </c>
      <c r="I4" s="20" t="s">
        <v>29</v>
      </c>
      <c r="J4" s="21">
        <v>90</v>
      </c>
      <c r="K4" s="21">
        <f t="shared" ref="K4:K8" si="1">3600/J4</f>
        <v>40</v>
      </c>
      <c r="L4" s="15">
        <v>2</v>
      </c>
      <c r="M4" s="15">
        <v>39</v>
      </c>
      <c r="N4" s="15">
        <v>0.76</v>
      </c>
      <c r="O4" s="15">
        <v>22.5</v>
      </c>
      <c r="P4" s="18">
        <f t="shared" ref="P4:P8" si="2">O4/J4/L4</f>
        <v>0.125</v>
      </c>
      <c r="Q4" s="22">
        <f>0.1307/200</f>
        <v>6.535E-4</v>
      </c>
      <c r="R4" s="25">
        <v>0.41884379999999999</v>
      </c>
      <c r="S4" s="24"/>
      <c r="T4" s="24"/>
      <c r="U4" s="25">
        <f t="shared" ref="U4:U8" si="3">(H4+P4+(M4*N4/J4/L4)/2)*1.11+Q4*1.03+S4+T4</f>
        <v>0.55359860750000001</v>
      </c>
      <c r="V4" s="15" t="s">
        <v>33</v>
      </c>
      <c r="W4" s="23">
        <f t="shared" ref="W4:W8" si="4">U4/H4</f>
        <v>1.903723833832965</v>
      </c>
      <c r="X4"/>
      <c r="Y4"/>
    </row>
    <row r="5" spans="1:26" x14ac:dyDescent="0.25">
      <c r="A5" s="11">
        <v>18</v>
      </c>
      <c r="B5" s="15" t="s">
        <v>34</v>
      </c>
      <c r="C5" s="15" t="s">
        <v>35</v>
      </c>
      <c r="D5" s="19" t="s">
        <v>36</v>
      </c>
      <c r="E5" s="16">
        <v>7.0000000000000001E-3</v>
      </c>
      <c r="F5" s="17">
        <v>8.9999999999999993E-3</v>
      </c>
      <c r="G5" s="18">
        <v>64.424800000000005</v>
      </c>
      <c r="H5" s="18">
        <f t="shared" si="0"/>
        <v>0.57982319999999998</v>
      </c>
      <c r="I5" s="20" t="s">
        <v>29</v>
      </c>
      <c r="J5" s="21">
        <v>72</v>
      </c>
      <c r="K5" s="21">
        <f t="shared" si="1"/>
        <v>50</v>
      </c>
      <c r="L5" s="15">
        <v>8</v>
      </c>
      <c r="M5" s="15">
        <v>48.75</v>
      </c>
      <c r="N5" s="15">
        <v>0.76</v>
      </c>
      <c r="O5" s="15">
        <v>22.5</v>
      </c>
      <c r="P5" s="18">
        <f t="shared" si="2"/>
        <v>3.90625E-2</v>
      </c>
      <c r="Q5" s="22">
        <f>0.1307/400</f>
        <v>3.2675E-4</v>
      </c>
      <c r="R5" s="25">
        <v>0.82831885714285702</v>
      </c>
      <c r="S5" s="24"/>
      <c r="T5" s="24"/>
      <c r="U5" s="25">
        <f t="shared" si="3"/>
        <v>0.72299889824999997</v>
      </c>
      <c r="V5" s="15" t="s">
        <v>33</v>
      </c>
      <c r="W5" s="23">
        <f t="shared" si="4"/>
        <v>1.2469299232076261</v>
      </c>
      <c r="X5"/>
      <c r="Y5"/>
    </row>
    <row r="6" spans="1:26" x14ac:dyDescent="0.25">
      <c r="A6" s="11">
        <v>19</v>
      </c>
      <c r="B6" s="15" t="s">
        <v>37</v>
      </c>
      <c r="C6" s="15" t="s">
        <v>38</v>
      </c>
      <c r="D6" s="19" t="s">
        <v>39</v>
      </c>
      <c r="E6" s="16">
        <v>1.4E-2</v>
      </c>
      <c r="F6" s="17">
        <v>1.575E-2</v>
      </c>
      <c r="G6" s="18">
        <v>13.097300000000001</v>
      </c>
      <c r="H6" s="18">
        <f t="shared" si="0"/>
        <v>0.20628247500000002</v>
      </c>
      <c r="I6" s="20" t="s">
        <v>40</v>
      </c>
      <c r="J6" s="21">
        <v>65.454545454545496</v>
      </c>
      <c r="K6" s="21">
        <f t="shared" si="1"/>
        <v>54.999999999999964</v>
      </c>
      <c r="L6" s="15">
        <v>4</v>
      </c>
      <c r="M6" s="15">
        <v>26.75</v>
      </c>
      <c r="N6" s="15">
        <v>0.76</v>
      </c>
      <c r="O6" s="15">
        <v>22.5</v>
      </c>
      <c r="P6" s="18">
        <f t="shared" si="2"/>
        <v>8.5937499999999944E-2</v>
      </c>
      <c r="Q6" s="22">
        <v>6.535E-4</v>
      </c>
      <c r="R6" s="25">
        <v>0.29468925000000001</v>
      </c>
      <c r="S6" s="24"/>
      <c r="T6" s="24"/>
      <c r="U6" s="25">
        <f t="shared" si="3"/>
        <v>0.36813264183333327</v>
      </c>
      <c r="V6" s="15" t="s">
        <v>33</v>
      </c>
      <c r="W6" s="23">
        <f t="shared" si="4"/>
        <v>1.7846045420646288</v>
      </c>
      <c r="X6"/>
      <c r="Y6"/>
    </row>
    <row r="7" spans="1:26" x14ac:dyDescent="0.25">
      <c r="A7" s="11">
        <v>20</v>
      </c>
      <c r="B7" s="15" t="s">
        <v>41</v>
      </c>
      <c r="C7" s="15" t="s">
        <v>42</v>
      </c>
      <c r="D7" s="19" t="s">
        <v>39</v>
      </c>
      <c r="E7" s="16">
        <v>5.9000000000000003E-4</v>
      </c>
      <c r="F7" s="17">
        <v>1.34E-3</v>
      </c>
      <c r="G7" s="18">
        <v>13.097300000000001</v>
      </c>
      <c r="H7" s="18">
        <f t="shared" si="0"/>
        <v>1.7550382E-2</v>
      </c>
      <c r="I7" s="20" t="s">
        <v>40</v>
      </c>
      <c r="J7" s="21">
        <v>90</v>
      </c>
      <c r="K7" s="21">
        <f t="shared" si="1"/>
        <v>40</v>
      </c>
      <c r="L7" s="15">
        <v>12</v>
      </c>
      <c r="M7" s="15">
        <v>26.75</v>
      </c>
      <c r="N7" s="15">
        <v>0.76</v>
      </c>
      <c r="O7" s="15">
        <v>22.5</v>
      </c>
      <c r="P7" s="18">
        <f t="shared" si="2"/>
        <v>2.0833333333333332E-2</v>
      </c>
      <c r="Q7" s="22">
        <v>2.614E-5</v>
      </c>
      <c r="R7" s="25">
        <v>1.95004244444444E-2</v>
      </c>
      <c r="S7" s="24"/>
      <c r="T7" s="24"/>
      <c r="U7" s="25">
        <f t="shared" si="3"/>
        <v>5.3080209331111114E-2</v>
      </c>
      <c r="V7" s="15" t="s">
        <v>33</v>
      </c>
      <c r="W7" s="23">
        <f t="shared" si="4"/>
        <v>3.0244475209206909</v>
      </c>
      <c r="X7"/>
      <c r="Y7"/>
    </row>
    <row r="8" spans="1:26" x14ac:dyDescent="0.25">
      <c r="A8" s="11">
        <v>21</v>
      </c>
      <c r="B8" s="15" t="s">
        <v>43</v>
      </c>
      <c r="C8" s="15" t="s">
        <v>44</v>
      </c>
      <c r="D8" s="19" t="s">
        <v>27</v>
      </c>
      <c r="E8" s="16">
        <v>0.32</v>
      </c>
      <c r="F8" s="17">
        <v>0.32300000000000001</v>
      </c>
      <c r="G8" s="18">
        <v>6.7256999999999998</v>
      </c>
      <c r="H8" s="18">
        <f t="shared" si="0"/>
        <v>2.1724011000000001</v>
      </c>
      <c r="I8" s="20" t="s">
        <v>28</v>
      </c>
      <c r="J8" s="21">
        <v>55.384615384615401</v>
      </c>
      <c r="K8" s="21">
        <f t="shared" si="1"/>
        <v>64.999999999999986</v>
      </c>
      <c r="L8" s="15">
        <v>1</v>
      </c>
      <c r="M8" s="15">
        <v>122.5</v>
      </c>
      <c r="N8" s="15">
        <v>0.76</v>
      </c>
      <c r="O8" s="15">
        <v>22.5</v>
      </c>
      <c r="P8" s="18">
        <f t="shared" si="2"/>
        <v>0.40624999999999989</v>
      </c>
      <c r="Q8" s="22">
        <f>8.8889/30+39.3472/250</f>
        <v>0.45368546666666665</v>
      </c>
      <c r="R8" s="25">
        <v>3.1034301428571398</v>
      </c>
      <c r="S8" s="24"/>
      <c r="T8" s="24"/>
      <c r="U8" s="25">
        <f t="shared" si="3"/>
        <v>4.2625383350000003</v>
      </c>
      <c r="V8" s="15" t="s">
        <v>33</v>
      </c>
      <c r="W8" s="23">
        <f t="shared" si="4"/>
        <v>1.9621322853316545</v>
      </c>
      <c r="X8"/>
      <c r="Y8"/>
    </row>
  </sheetData>
  <autoFilter ref="A3:Y8" xr:uid="{00000000-0009-0000-0000-000000000000}"/>
  <mergeCells count="25">
    <mergeCell ref="A1:W1"/>
    <mergeCell ref="E2:F2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W2:W3"/>
    <mergeCell ref="X2:X3"/>
    <mergeCell ref="Y2:Y3"/>
    <mergeCell ref="Z2:Z3"/>
    <mergeCell ref="R2:R3"/>
    <mergeCell ref="S2:S3"/>
    <mergeCell ref="T2:T3"/>
    <mergeCell ref="U2:U3"/>
    <mergeCell ref="V2:V3"/>
  </mergeCells>
  <phoneticPr fontId="5" type="noConversion"/>
  <pageMargins left="0.36" right="0.3" top="0.4" bottom="0.74803149606299202" header="0.31496062992126" footer="0.31496062992126"/>
  <pageSetup paperSize="9" orientation="landscape" horizontalDpi="1200" verticalDpi="12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吴英格</cp:lastModifiedBy>
  <dcterms:created xsi:type="dcterms:W3CDTF">2023-01-09T23:45:00Z</dcterms:created>
  <dcterms:modified xsi:type="dcterms:W3CDTF">2023-08-30T10:53:44Z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830715DFB8B24E0DA45428FF7661C050_13</vt:lpwstr>
  </property>
  <property fmtid="{D5CDD505-2E9C-101B-9397-08002B2CF9AE}" pid="3" name="KSOProductBuildVer">
    <vt:lpwstr>2052-11.1.0.14309</vt:lpwstr>
  </property>
</Properties>
</file>