
<file path=[Content_Types].xml><?xml version="1.0" encoding="utf-8"?>
<Types xmlns="http://schemas.openxmlformats.org/package/2006/content-types"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730"/>
  </bookViews>
  <sheets>
    <sheet name="Sheet1" sheetId="1" r:id="rId1"/>
    <sheet name="SLT0011290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<sst xmlns="http://schemas.openxmlformats.org/spreadsheetml/2006/main" count="337" uniqueCount="118">
  <si>
    <t>湖南属地化目标价格（元、未税）</t>
  </si>
  <si>
    <t>零件号</t>
  </si>
  <si>
    <t>名称</t>
  </si>
  <si>
    <t>河北现采购价</t>
  </si>
  <si>
    <t>湖南属地化目标价格</t>
  </si>
  <si>
    <t>湖南商谈价</t>
  </si>
  <si>
    <t>SLT0010856</t>
  </si>
  <si>
    <t>驾驶员头枕骨架泡沫总成</t>
  </si>
  <si>
    <t>SLT0011290</t>
  </si>
  <si>
    <t>座垫骨架焊接总成</t>
  </si>
  <si>
    <t>装配等级</t>
  </si>
  <si>
    <t>QAD</t>
  </si>
  <si>
    <t>中文名称</t>
  </si>
  <si>
    <t>零件描述</t>
  </si>
  <si>
    <t>重要度</t>
  </si>
  <si>
    <t>单位</t>
  </si>
  <si>
    <t>图示</t>
  </si>
  <si>
    <t>数据版本</t>
  </si>
  <si>
    <t>图纸号</t>
  </si>
  <si>
    <t>图纸版本</t>
  </si>
  <si>
    <t>是否申请新零件号</t>
  </si>
  <si>
    <t>沿用件            Y/N</t>
  </si>
  <si>
    <t>零件类别</t>
  </si>
  <si>
    <t>材料</t>
  </si>
  <si>
    <t>材料标准</t>
  </si>
  <si>
    <t>轮廓尺寸
(长*宽*高)</t>
  </si>
  <si>
    <t>重量
（Kg）</t>
  </si>
  <si>
    <t>表面处理</t>
  </si>
  <si>
    <t>工艺方式</t>
  </si>
  <si>
    <t>工艺规格</t>
  </si>
  <si>
    <t>工艺用量
（Kg）</t>
  </si>
  <si>
    <t>材料利用率</t>
  </si>
  <si>
    <t>焊接长度
（cm）</t>
  </si>
  <si>
    <r>
      <rPr>
        <sz val="12"/>
        <rFont val="微软雅黑"/>
        <charset val="134"/>
      </rPr>
      <t>涂装面积
（m</t>
    </r>
    <r>
      <rPr>
        <vertAlign val="superscript"/>
        <sz val="12"/>
        <rFont val="微软雅黑"/>
        <charset val="134"/>
      </rPr>
      <t>2</t>
    </r>
    <r>
      <rPr>
        <sz val="12"/>
        <rFont val="微软雅黑"/>
        <charset val="134"/>
      </rPr>
      <t>）</t>
    </r>
  </si>
  <si>
    <t>工时</t>
  </si>
  <si>
    <t>人数</t>
  </si>
  <si>
    <t>河北外购/ 河北自制</t>
  </si>
  <si>
    <t>供应商</t>
  </si>
  <si>
    <t>实物重量kg</t>
  </si>
  <si>
    <t>原材料价格</t>
  </si>
  <si>
    <t>材料成本</t>
  </si>
  <si>
    <t>材料利用率参考附加值</t>
  </si>
  <si>
    <t>系数</t>
  </si>
  <si>
    <t>未税目标价</t>
  </si>
  <si>
    <t>采购价格比重</t>
  </si>
  <si>
    <t>未税采购价格</t>
  </si>
  <si>
    <t>差异价格</t>
  </si>
  <si>
    <t>差价比率</t>
  </si>
  <si>
    <t>备注</t>
  </si>
  <si>
    <t>用量</t>
  </si>
  <si>
    <t>长</t>
  </si>
  <si>
    <t>宽</t>
  </si>
  <si>
    <t>高</t>
  </si>
  <si>
    <t>新开</t>
  </si>
  <si>
    <t>A</t>
  </si>
  <si>
    <t>个</t>
  </si>
  <si>
    <t>N/A</t>
  </si>
  <si>
    <t>Y</t>
  </si>
  <si>
    <t>N</t>
  </si>
  <si>
    <t>分总成</t>
  </si>
  <si>
    <t>ASSY</t>
  </si>
  <si>
    <t>— —</t>
  </si>
  <si>
    <t>焊接</t>
  </si>
  <si>
    <t>河北自制</t>
  </si>
  <si>
    <t>焊接车间</t>
  </si>
  <si>
    <t>SLT0010694</t>
  </si>
  <si>
    <t>座垫泡沫前段支撑钢丝</t>
  </si>
  <si>
    <t>借用轻卡减震</t>
  </si>
  <si>
    <t>钢丝</t>
  </si>
  <si>
    <t>Q235 φ5</t>
  </si>
  <si>
    <t>GB/T 342
GB/T 700</t>
  </si>
  <si>
    <t>折弯</t>
  </si>
  <si>
    <t>河北外购</t>
  </si>
  <si>
    <t>海兴中盛</t>
  </si>
  <si>
    <t xml:space="preserve">SLT0010655 </t>
  </si>
  <si>
    <t>座框护面固定钢丝C</t>
  </si>
  <si>
    <t>SLT0011291</t>
  </si>
  <si>
    <t>座框支撑钢丝A</t>
  </si>
  <si>
    <t>Q235 φ8</t>
  </si>
  <si>
    <t>SLT0011292</t>
  </si>
  <si>
    <t>座框支撑钢丝B</t>
  </si>
  <si>
    <t>SLT0011293</t>
  </si>
  <si>
    <t>座框支撑钢丝C</t>
  </si>
  <si>
    <t>Q235 φ6</t>
  </si>
  <si>
    <t>SLT0011294</t>
  </si>
  <si>
    <t>座框支撑钢丝D</t>
  </si>
  <si>
    <t>SLT0011295</t>
  </si>
  <si>
    <t>座框支撑钢丝E</t>
  </si>
  <si>
    <t>SLT0011296</t>
  </si>
  <si>
    <t>座框支撑钢丝F</t>
  </si>
  <si>
    <t>SLT0011297</t>
  </si>
  <si>
    <t>座框支撑钢丝G</t>
  </si>
  <si>
    <t>SLT0011298</t>
  </si>
  <si>
    <t>座框支撑钢丝H</t>
  </si>
  <si>
    <t>SLT0011731</t>
  </si>
  <si>
    <t>座框钢丝后端固定钣金总成电泳</t>
  </si>
  <si>
    <t>0.004</t>
  </si>
  <si>
    <t>电泳车间</t>
  </si>
  <si>
    <t>SLT0011299</t>
  </si>
  <si>
    <t>座框钢丝后端固定钣金总成</t>
  </si>
  <si>
    <t>BFA0000316</t>
  </si>
  <si>
    <t>焊接方螺母</t>
  </si>
  <si>
    <t>标准件</t>
  </si>
  <si>
    <t xml:space="preserve"> M6</t>
  </si>
  <si>
    <t>9*13*13</t>
  </si>
  <si>
    <t>浦东三浦/上锐</t>
  </si>
  <si>
    <t>SLT0011300</t>
  </si>
  <si>
    <t>座框钢丝后端固定钣金</t>
  </si>
  <si>
    <t>钣金件</t>
  </si>
  <si>
    <t>Q235 3.0</t>
  </si>
  <si>
    <t>Q/BQB 301
Q/BQB 310</t>
  </si>
  <si>
    <t>冲压</t>
  </si>
  <si>
    <t>冲压车间</t>
  </si>
  <si>
    <t>SLT0011728</t>
  </si>
  <si>
    <t>座框钢丝前端固定钣金电泳</t>
  </si>
  <si>
    <t>SLT0010631</t>
  </si>
  <si>
    <t>座框钢丝前端固定钣金</t>
  </si>
  <si>
    <t>SPFH590 3.0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</si>
</sst>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_);[Red]\(0\)"/>
    <numFmt numFmtId="178" formatCode="0.00_);[Red]\(0.00\)"/>
    <numFmt numFmtId="179" formatCode="0.000_);[Red]\(0.000\)"/>
    <numFmt numFmtId="180" formatCode="0.0%"/>
    <numFmt numFmtId="181" formatCode="#,##0.00_ "/>
  </numFmts>
  <fonts count="31">
    <font>
      <sz val="11"/>
      <color theme="1"/>
      <name val="宋体"/>
      <charset val="134"/>
      <scheme val="minor"/>
    </font>
    <font>
      <sz val="11"/>
      <name val="微软雅黑"/>
      <charset val="134"/>
    </font>
    <font>
      <sz val="10"/>
      <name val="微软雅黑"/>
      <charset val="134"/>
    </font>
    <font>
      <sz val="12"/>
      <name val="微软雅黑"/>
      <charset val="134"/>
    </font>
    <font>
      <sz val="14"/>
      <color theme="1"/>
      <name val="宋体"/>
      <charset val="134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vertAlign val="superscript"/>
      <sz val="12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0" borderId="1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7" borderId="9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5" fillId="0" borderId="0"/>
    <xf numFmtId="0" fontId="29" fillId="0" borderId="0" applyNumberForma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" fillId="0" borderId="0" xfId="5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9" applyFont="1" applyFill="1" applyBorder="1" applyAlignment="1" applyProtection="1">
      <alignment horizontal="center" vertical="center" wrapText="1"/>
      <protection locked="0"/>
    </xf>
    <xf numFmtId="0" fontId="1" fillId="0" borderId="0" xfId="5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>
      <alignment vertical="center"/>
    </xf>
    <xf numFmtId="0" fontId="1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0" applyFont="1" applyFill="1" applyBorder="1" applyAlignment="1" applyProtection="1">
      <alignment horizontal="center" vertical="center" wrapText="1"/>
      <protection locked="0"/>
    </xf>
    <xf numFmtId="0" fontId="1" fillId="0" borderId="3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0" applyNumberFormat="1" applyFont="1" applyFill="1" applyBorder="1" applyAlignment="1" applyProtection="1">
      <alignment horizontal="left" vertical="center" wrapText="1"/>
      <protection locked="0"/>
    </xf>
    <xf numFmtId="177" fontId="3" fillId="0" borderId="1" xfId="0" applyNumberFormat="1" applyFont="1" applyFill="1" applyBorder="1" applyAlignment="1">
      <alignment horizontal="left" vertical="center" wrapText="1"/>
    </xf>
    <xf numFmtId="0" fontId="3" fillId="0" borderId="1" xfId="9" applyFont="1" applyFill="1" applyBorder="1" applyAlignment="1" applyProtection="1">
      <alignment vertical="center" wrapText="1" shrinkToFit="1"/>
      <protection locked="0"/>
    </xf>
    <xf numFmtId="0" fontId="3" fillId="0" borderId="1" xfId="9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50" applyFont="1" applyFill="1" applyBorder="1" applyAlignment="1" applyProtection="1">
      <alignment horizontal="center" vertical="center" wrapText="1"/>
      <protection locked="0"/>
    </xf>
    <xf numFmtId="0" fontId="1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9" applyFont="1" applyFill="1" applyBorder="1" applyAlignment="1" applyProtection="1">
      <alignment vertical="center" wrapText="1"/>
      <protection locked="0"/>
    </xf>
    <xf numFmtId="49" fontId="3" fillId="0" borderId="1" xfId="51" applyNumberFormat="1" applyFont="1" applyFill="1" applyBorder="1" applyAlignment="1">
      <alignment horizontal="center" vertical="center" wrapText="1"/>
    </xf>
    <xf numFmtId="49" fontId="1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9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50" applyNumberFormat="1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3" fillId="0" borderId="2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center" vertical="center" wrapText="1"/>
    </xf>
    <xf numFmtId="49" fontId="3" fillId="0" borderId="1" xfId="9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9" applyNumberFormat="1" applyFont="1" applyFill="1" applyBorder="1" applyAlignment="1" applyProtection="1">
      <alignment horizontal="center" vertical="center" wrapText="1"/>
      <protection locked="0"/>
    </xf>
    <xf numFmtId="10" fontId="1" fillId="0" borderId="1" xfId="9" applyNumberFormat="1" applyFont="1" applyFill="1" applyBorder="1" applyAlignment="1" applyProtection="1">
      <alignment horizontal="center" vertical="center" wrapText="1"/>
      <protection locked="0"/>
    </xf>
    <xf numFmtId="178" fontId="3" fillId="0" borderId="1" xfId="0" applyNumberFormat="1" applyFont="1" applyFill="1" applyBorder="1" applyAlignment="1">
      <alignment horizontal="center" vertical="center" wrapText="1"/>
    </xf>
    <xf numFmtId="10" fontId="3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0" applyFont="1" applyFill="1" applyBorder="1" applyAlignment="1" applyProtection="1">
      <alignment horizontal="center" vertical="center" wrapText="1"/>
      <protection locked="0"/>
    </xf>
    <xf numFmtId="0" fontId="3" fillId="0" borderId="2" xfId="50" applyFont="1" applyFill="1" applyBorder="1" applyAlignment="1" applyProtection="1">
      <alignment horizontal="center" vertical="center" wrapText="1"/>
      <protection locked="0"/>
    </xf>
    <xf numFmtId="0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43" fontId="4" fillId="0" borderId="1" xfId="8" applyFont="1" applyFill="1" applyBorder="1" applyAlignment="1" applyProtection="1">
      <alignment horizontal="center" vertical="center" wrapText="1"/>
      <protection locked="0"/>
    </xf>
    <xf numFmtId="0" fontId="3" fillId="0" borderId="3" xfId="50" applyFont="1" applyFill="1" applyBorder="1" applyAlignment="1" applyProtection="1">
      <alignment horizontal="center" vertical="center" wrapText="1"/>
      <protection locked="0"/>
    </xf>
    <xf numFmtId="0" fontId="4" fillId="0" borderId="2" xfId="50" applyNumberFormat="1" applyFont="1" applyFill="1" applyBorder="1" applyAlignment="1" applyProtection="1">
      <alignment horizontal="center" vertical="center" wrapText="1"/>
      <protection locked="0"/>
    </xf>
    <xf numFmtId="43" fontId="4" fillId="0" borderId="2" xfId="8" applyFont="1" applyFill="1" applyBorder="1" applyAlignment="1" applyProtection="1">
      <alignment horizontal="center" vertical="center" wrapText="1"/>
      <protection locked="0"/>
    </xf>
    <xf numFmtId="179" fontId="3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9" applyFont="1" applyFill="1" applyBorder="1" applyAlignment="1" applyProtection="1">
      <alignment horizontal="center" vertical="center" wrapText="1" shrinkToFit="1"/>
      <protection locked="0"/>
    </xf>
    <xf numFmtId="179" fontId="1" fillId="0" borderId="1" xfId="9" applyNumberFormat="1" applyFont="1" applyFill="1" applyBorder="1" applyAlignment="1" applyProtection="1">
      <alignment horizontal="center" vertical="center" wrapText="1"/>
      <protection locked="0"/>
    </xf>
    <xf numFmtId="178" fontId="5" fillId="0" borderId="2" xfId="12" applyNumberFormat="1" applyFont="1" applyFill="1" applyBorder="1" applyAlignment="1" applyProtection="1">
      <alignment horizontal="center" vertical="center" wrapText="1"/>
      <protection locked="0"/>
    </xf>
    <xf numFmtId="178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43" fontId="4" fillId="0" borderId="1" xfId="8" applyFont="1" applyFill="1" applyBorder="1" applyAlignment="1" applyProtection="1">
      <alignment horizontal="center" vertical="center" wrapText="1"/>
      <protection locked="0"/>
    </xf>
    <xf numFmtId="0" fontId="3" fillId="0" borderId="7" xfId="9" applyFont="1" applyFill="1" applyBorder="1" applyAlignment="1" applyProtection="1">
      <alignment horizontal="center" vertical="center" wrapText="1" shrinkToFit="1"/>
      <protection locked="0"/>
    </xf>
    <xf numFmtId="178" fontId="5" fillId="0" borderId="3" xfId="12" applyNumberFormat="1" applyFont="1" applyFill="1" applyBorder="1" applyAlignment="1" applyProtection="1">
      <alignment horizontal="center" vertical="center" wrapText="1"/>
      <protection locked="0"/>
    </xf>
    <xf numFmtId="178" fontId="4" fillId="0" borderId="2" xfId="50" applyNumberFormat="1" applyFont="1" applyFill="1" applyBorder="1" applyAlignment="1" applyProtection="1">
      <alignment horizontal="center" vertical="center" wrapText="1"/>
      <protection locked="0"/>
    </xf>
    <xf numFmtId="43" fontId="4" fillId="0" borderId="2" xfId="8" applyFont="1" applyFill="1" applyBorder="1" applyAlignment="1" applyProtection="1">
      <alignment horizontal="center" vertical="center" wrapText="1"/>
      <protection locked="0"/>
    </xf>
    <xf numFmtId="180" fontId="3" fillId="0" borderId="1" xfId="12" applyNumberFormat="1" applyFont="1" applyFill="1" applyBorder="1" applyAlignment="1">
      <alignment horizontal="center" vertical="center" wrapText="1"/>
    </xf>
    <xf numFmtId="43" fontId="3" fillId="0" borderId="1" xfId="8" applyFont="1" applyFill="1" applyBorder="1" applyAlignment="1">
      <alignment horizontal="center" vertical="center" wrapText="1"/>
    </xf>
    <xf numFmtId="43" fontId="6" fillId="0" borderId="1" xfId="8" applyFont="1" applyFill="1" applyBorder="1" applyAlignment="1" applyProtection="1">
      <alignment horizontal="center" vertical="center" wrapText="1"/>
      <protection locked="0"/>
    </xf>
    <xf numFmtId="180" fontId="6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9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Alignment="1">
      <alignment horizontal="center" vertical="center"/>
    </xf>
    <xf numFmtId="10" fontId="0" fillId="0" borderId="0" xfId="12" applyNumberForma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12" applyNumberFormat="1" applyBorder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样式 1" xfId="50"/>
    <cellStyle name="BOM_Level_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wmf"/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5" Type="http://schemas.openxmlformats.org/officeDocument/2006/relationships/image" Target="../media/image15.emf"/><Relationship Id="rId14" Type="http://schemas.openxmlformats.org/officeDocument/2006/relationships/image" Target="../media/image14.emf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emf"/><Relationship Id="rId10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13</xdr:col>
      <xdr:colOff>107577</xdr:colOff>
      <xdr:row>2</xdr:row>
      <xdr:rowOff>110940</xdr:rowOff>
    </xdr:from>
    <xdr:to>
      <xdr:col>13</xdr:col>
      <xdr:colOff>438733</xdr:colOff>
      <xdr:row>2</xdr:row>
      <xdr:rowOff>390526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9865" y="1205865"/>
          <a:ext cx="330835" cy="280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12700</xdr:colOff>
      <xdr:row>3</xdr:row>
      <xdr:rowOff>167640</xdr:rowOff>
    </xdr:from>
    <xdr:to>
      <xdr:col>13</xdr:col>
      <xdr:colOff>482600</xdr:colOff>
      <xdr:row>3</xdr:row>
      <xdr:rowOff>349250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75250" y="1770380"/>
          <a:ext cx="46990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38100</xdr:colOff>
      <xdr:row>4</xdr:row>
      <xdr:rowOff>184150</xdr:rowOff>
    </xdr:from>
    <xdr:to>
      <xdr:col>13</xdr:col>
      <xdr:colOff>467995</xdr:colOff>
      <xdr:row>4</xdr:row>
      <xdr:rowOff>325120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00650" y="2294255"/>
          <a:ext cx="42989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151765</xdr:colOff>
      <xdr:row>18</xdr:row>
      <xdr:rowOff>74295</xdr:rowOff>
    </xdr:from>
    <xdr:to>
      <xdr:col>13</xdr:col>
      <xdr:colOff>386080</xdr:colOff>
      <xdr:row>18</xdr:row>
      <xdr:rowOff>415290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314315" y="9287510"/>
          <a:ext cx="234315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140697</xdr:colOff>
      <xdr:row>15</xdr:row>
      <xdr:rowOff>105932</xdr:rowOff>
    </xdr:from>
    <xdr:to>
      <xdr:col>13</xdr:col>
      <xdr:colOff>436994</xdr:colOff>
      <xdr:row>15</xdr:row>
      <xdr:rowOff>391682</xdr:rowOff>
    </xdr:to>
    <xdr:pic>
      <xdr:nvPicPr>
        <xdr:cNvPr id="6" name="Picture 32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5302885" y="7796530"/>
          <a:ext cx="296545" cy="285750"/>
        </a:xfrm>
        <a:prstGeom prst="rect">
          <a:avLst/>
        </a:prstGeom>
        <a:noFill/>
      </xdr:spPr>
    </xdr:pic>
    <xdr:clientData/>
  </xdr:twoCellAnchor>
  <xdr:twoCellAnchor>
    <xdr:from>
      <xdr:col>13</xdr:col>
      <xdr:colOff>54428</xdr:colOff>
      <xdr:row>14</xdr:row>
      <xdr:rowOff>68037</xdr:rowOff>
    </xdr:from>
    <xdr:to>
      <xdr:col>13</xdr:col>
      <xdr:colOff>491926</xdr:colOff>
      <xdr:row>14</xdr:row>
      <xdr:rowOff>449035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6525" y="7251700"/>
          <a:ext cx="437515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95251</xdr:colOff>
      <xdr:row>16</xdr:row>
      <xdr:rowOff>27214</xdr:rowOff>
    </xdr:from>
    <xdr:to>
      <xdr:col>13</xdr:col>
      <xdr:colOff>489858</xdr:colOff>
      <xdr:row>16</xdr:row>
      <xdr:rowOff>488695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7800" y="8225155"/>
          <a:ext cx="394335" cy="461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44823</xdr:colOff>
      <xdr:row>5</xdr:row>
      <xdr:rowOff>52729</xdr:rowOff>
    </xdr:from>
    <xdr:to>
      <xdr:col>13</xdr:col>
      <xdr:colOff>462070</xdr:colOff>
      <xdr:row>5</xdr:row>
      <xdr:rowOff>481852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7000" y="2670175"/>
          <a:ext cx="41719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78441</xdr:colOff>
      <xdr:row>6</xdr:row>
      <xdr:rowOff>37908</xdr:rowOff>
    </xdr:from>
    <xdr:to>
      <xdr:col>13</xdr:col>
      <xdr:colOff>491410</xdr:colOff>
      <xdr:row>6</xdr:row>
      <xdr:rowOff>462632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0655" y="3162300"/>
          <a:ext cx="41275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123265</xdr:colOff>
      <xdr:row>7</xdr:row>
      <xdr:rowOff>164700</xdr:rowOff>
    </xdr:from>
    <xdr:to>
      <xdr:col>13</xdr:col>
      <xdr:colOff>493058</xdr:colOff>
      <xdr:row>7</xdr:row>
      <xdr:rowOff>336176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85740" y="3796665"/>
          <a:ext cx="36957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112059</xdr:colOff>
      <xdr:row>8</xdr:row>
      <xdr:rowOff>94332</xdr:rowOff>
    </xdr:from>
    <xdr:to>
      <xdr:col>13</xdr:col>
      <xdr:colOff>448236</xdr:colOff>
      <xdr:row>8</xdr:row>
      <xdr:rowOff>463922</xdr:rowOff>
    </xdr:to>
    <xdr:pic>
      <xdr:nvPicPr>
        <xdr:cNvPr id="12" name="图片 11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74310" y="4233545"/>
          <a:ext cx="335915" cy="369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89648</xdr:colOff>
      <xdr:row>9</xdr:row>
      <xdr:rowOff>30344</xdr:rowOff>
    </xdr:from>
    <xdr:to>
      <xdr:col>13</xdr:col>
      <xdr:colOff>423624</xdr:colOff>
      <xdr:row>9</xdr:row>
      <xdr:rowOff>403411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2085" y="4676775"/>
          <a:ext cx="334010" cy="373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56030</xdr:colOff>
      <xdr:row>10</xdr:row>
      <xdr:rowOff>26016</xdr:rowOff>
    </xdr:from>
    <xdr:to>
      <xdr:col>13</xdr:col>
      <xdr:colOff>542665</xdr:colOff>
      <xdr:row>10</xdr:row>
      <xdr:rowOff>336177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18430" y="5179695"/>
          <a:ext cx="486410" cy="31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44824</xdr:colOff>
      <xdr:row>11</xdr:row>
      <xdr:rowOff>56029</xdr:rowOff>
    </xdr:from>
    <xdr:to>
      <xdr:col>13</xdr:col>
      <xdr:colOff>527550</xdr:colOff>
      <xdr:row>11</xdr:row>
      <xdr:rowOff>425823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07000" y="5717540"/>
          <a:ext cx="482600" cy="369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78443</xdr:colOff>
      <xdr:row>12</xdr:row>
      <xdr:rowOff>203595</xdr:rowOff>
    </xdr:from>
    <xdr:to>
      <xdr:col>13</xdr:col>
      <xdr:colOff>451689</xdr:colOff>
      <xdr:row>12</xdr:row>
      <xdr:rowOff>380999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40655" y="6372225"/>
          <a:ext cx="373380" cy="177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127000</xdr:colOff>
      <xdr:row>17</xdr:row>
      <xdr:rowOff>102870</xdr:rowOff>
    </xdr:from>
    <xdr:to>
      <xdr:col>13</xdr:col>
      <xdr:colOff>361315</xdr:colOff>
      <xdr:row>17</xdr:row>
      <xdr:rowOff>443865</xdr:rowOff>
    </xdr:to>
    <xdr:pic>
      <xdr:nvPicPr>
        <xdr:cNvPr id="17" name="图片 1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289550" y="8808720"/>
          <a:ext cx="234315" cy="34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104140</xdr:colOff>
      <xdr:row>13</xdr:row>
      <xdr:rowOff>55245</xdr:rowOff>
    </xdr:from>
    <xdr:to>
      <xdr:col>13</xdr:col>
      <xdr:colOff>465455</xdr:colOff>
      <xdr:row>13</xdr:row>
      <xdr:rowOff>367030</xdr:rowOff>
    </xdr:to>
    <xdr:pic>
      <xdr:nvPicPr>
        <xdr:cNvPr id="18" name="图片 17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6690" y="6731635"/>
          <a:ext cx="361315" cy="311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4"/>
  <sheetViews>
    <sheetView tabSelected="1" workbookViewId="0">
      <selection activeCell="E11" sqref="E11"/>
    </sheetView>
  </sheetViews>
  <sheetFormatPr defaultColWidth="9" defaultRowHeight="14" outlineLevelRow="3" outlineLevelCol="5"/>
  <cols>
    <col min="1" max="1" width="9" style="73"/>
    <col min="2" max="2" width="11.8181818181818" style="73" customWidth="1"/>
    <col min="3" max="3" width="25.2727272727273" style="73" customWidth="1"/>
    <col min="4" max="4" width="14" style="73" customWidth="1"/>
    <col min="5" max="5" width="20.8181818181818" style="73" customWidth="1"/>
    <col min="6" max="6" width="14" style="74"/>
    <col min="7" max="16384" width="9" style="73"/>
  </cols>
  <sheetData>
    <row r="1" ht="39" customHeight="1" spans="2:6">
      <c r="B1" s="75" t="s">
        <v>0</v>
      </c>
      <c r="C1" s="76"/>
      <c r="D1" s="76"/>
      <c r="E1" s="76"/>
      <c r="F1" s="76"/>
    </row>
    <row r="2" ht="43" customHeight="1" spans="2:6">
      <c r="B2" s="77" t="s">
        <v>1</v>
      </c>
      <c r="C2" s="77" t="s">
        <v>2</v>
      </c>
      <c r="D2" s="77" t="s">
        <v>3</v>
      </c>
      <c r="E2" s="77" t="s">
        <v>4</v>
      </c>
      <c r="F2" s="78" t="s">
        <v>5</v>
      </c>
    </row>
    <row r="3" ht="43" customHeight="1" spans="2:6">
      <c r="B3" s="77" t="s">
        <v>6</v>
      </c>
      <c r="C3" s="77" t="s">
        <v>7</v>
      </c>
      <c r="D3" s="79">
        <v>16.35</v>
      </c>
      <c r="E3" s="79">
        <v>14.86</v>
      </c>
      <c r="F3" s="79">
        <v>15.44</v>
      </c>
    </row>
    <row r="4" ht="43" customHeight="1" spans="2:6">
      <c r="B4" s="77" t="s">
        <v>8</v>
      </c>
      <c r="C4" s="77" t="s">
        <v>9</v>
      </c>
      <c r="D4" s="79">
        <v>17.14</v>
      </c>
      <c r="E4" s="79">
        <f>'SLT0011290'!AQ3</f>
        <v>12.800310132</v>
      </c>
      <c r="F4" s="78"/>
    </row>
  </sheetData>
  <mergeCells count="1">
    <mergeCell ref="B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19"/>
  <sheetViews>
    <sheetView zoomScale="55" zoomScaleNormal="55" topLeftCell="J1" workbookViewId="0">
      <selection activeCell="AM4" sqref="AM4"/>
    </sheetView>
  </sheetViews>
  <sheetFormatPr defaultColWidth="9" defaultRowHeight="14"/>
  <cols>
    <col min="1" max="3" width="2.63636363636364" style="4" customWidth="1"/>
    <col min="4" max="7" width="3" style="4" customWidth="1"/>
    <col min="8" max="39" width="9" style="4"/>
    <col min="40" max="40" width="16.3636363636364" style="4"/>
    <col min="41" max="16384" width="9" style="4"/>
  </cols>
  <sheetData>
    <row r="1" s="1" customFormat="1" ht="49.5" customHeight="1" spans="1:49">
      <c r="A1" s="5" t="s">
        <v>10</v>
      </c>
      <c r="B1" s="5"/>
      <c r="C1" s="5"/>
      <c r="D1" s="5"/>
      <c r="E1" s="5"/>
      <c r="F1" s="5"/>
      <c r="G1" s="5"/>
      <c r="H1" s="6" t="s">
        <v>11</v>
      </c>
      <c r="I1" s="14" t="s">
        <v>1</v>
      </c>
      <c r="J1" s="15" t="s">
        <v>12</v>
      </c>
      <c r="K1" s="16" t="s">
        <v>13</v>
      </c>
      <c r="L1" s="15" t="s">
        <v>14</v>
      </c>
      <c r="M1" s="15" t="s">
        <v>15</v>
      </c>
      <c r="N1" s="15" t="s">
        <v>16</v>
      </c>
      <c r="O1" s="14" t="s">
        <v>17</v>
      </c>
      <c r="P1" s="14" t="s">
        <v>18</v>
      </c>
      <c r="Q1" s="14" t="s">
        <v>19</v>
      </c>
      <c r="R1" s="30" t="s">
        <v>20</v>
      </c>
      <c r="S1" s="31" t="s">
        <v>21</v>
      </c>
      <c r="T1" s="31" t="s">
        <v>22</v>
      </c>
      <c r="U1" s="31" t="s">
        <v>23</v>
      </c>
      <c r="V1" s="31" t="s">
        <v>24</v>
      </c>
      <c r="W1" s="15" t="s">
        <v>25</v>
      </c>
      <c r="X1" s="32" t="s">
        <v>26</v>
      </c>
      <c r="Y1" s="15" t="s">
        <v>27</v>
      </c>
      <c r="Z1" s="39" t="s">
        <v>28</v>
      </c>
      <c r="AA1" s="40" t="s">
        <v>29</v>
      </c>
      <c r="AB1" s="41"/>
      <c r="AC1" s="42"/>
      <c r="AD1" s="10" t="s">
        <v>30</v>
      </c>
      <c r="AE1" s="43" t="s">
        <v>31</v>
      </c>
      <c r="AF1" s="10" t="s">
        <v>32</v>
      </c>
      <c r="AG1" s="10" t="s">
        <v>33</v>
      </c>
      <c r="AH1" s="43" t="s">
        <v>34</v>
      </c>
      <c r="AI1" s="43" t="s">
        <v>35</v>
      </c>
      <c r="AJ1" s="51" t="s">
        <v>36</v>
      </c>
      <c r="AK1" s="52" t="s">
        <v>37</v>
      </c>
      <c r="AL1" s="53" t="s">
        <v>38</v>
      </c>
      <c r="AM1" s="54" t="s">
        <v>39</v>
      </c>
      <c r="AN1" s="54" t="s">
        <v>40</v>
      </c>
      <c r="AO1" s="61" t="s">
        <v>41</v>
      </c>
      <c r="AP1" s="62" t="s">
        <v>42</v>
      </c>
      <c r="AQ1" s="63" t="s">
        <v>43</v>
      </c>
      <c r="AR1" s="62" t="s">
        <v>44</v>
      </c>
      <c r="AS1" s="63" t="s">
        <v>45</v>
      </c>
      <c r="AT1" s="54" t="s">
        <v>46</v>
      </c>
      <c r="AU1" s="62" t="s">
        <v>47</v>
      </c>
      <c r="AV1" s="64" t="s">
        <v>48</v>
      </c>
      <c r="AW1" s="15" t="s">
        <v>49</v>
      </c>
    </row>
    <row r="2" s="2" customFormat="1" ht="36.75" customHeight="1" spans="1:49">
      <c r="A2" s="7">
        <v>0</v>
      </c>
      <c r="B2" s="7">
        <v>1</v>
      </c>
      <c r="C2" s="7">
        <v>2</v>
      </c>
      <c r="D2" s="7">
        <v>3</v>
      </c>
      <c r="E2" s="7">
        <v>4</v>
      </c>
      <c r="F2" s="7">
        <v>5</v>
      </c>
      <c r="G2" s="7">
        <v>6</v>
      </c>
      <c r="H2" s="8"/>
      <c r="I2" s="14"/>
      <c r="J2" s="15"/>
      <c r="K2" s="16"/>
      <c r="L2" s="15"/>
      <c r="M2" s="15"/>
      <c r="N2" s="15"/>
      <c r="O2" s="14"/>
      <c r="P2" s="14"/>
      <c r="Q2" s="14"/>
      <c r="R2" s="30"/>
      <c r="S2" s="31"/>
      <c r="T2" s="31"/>
      <c r="U2" s="31"/>
      <c r="V2" s="31"/>
      <c r="W2" s="15"/>
      <c r="X2" s="33"/>
      <c r="Y2" s="15"/>
      <c r="Z2" s="44"/>
      <c r="AA2" s="10" t="s">
        <v>50</v>
      </c>
      <c r="AB2" s="10" t="s">
        <v>51</v>
      </c>
      <c r="AC2" s="10" t="s">
        <v>52</v>
      </c>
      <c r="AD2" s="10"/>
      <c r="AE2" s="45"/>
      <c r="AF2" s="10"/>
      <c r="AG2" s="10"/>
      <c r="AH2" s="45"/>
      <c r="AI2" s="45"/>
      <c r="AJ2" s="51"/>
      <c r="AK2" s="55"/>
      <c r="AL2" s="56"/>
      <c r="AM2" s="57"/>
      <c r="AN2" s="57"/>
      <c r="AO2" s="65"/>
      <c r="AP2" s="66"/>
      <c r="AQ2" s="67"/>
      <c r="AR2" s="66"/>
      <c r="AS2" s="67"/>
      <c r="AT2" s="57"/>
      <c r="AU2" s="66"/>
      <c r="AV2" s="64"/>
      <c r="AW2" s="15"/>
    </row>
    <row r="3" s="3" customFormat="1" ht="39.95" customHeight="1" spans="1:49">
      <c r="A3" s="9"/>
      <c r="B3" s="10"/>
      <c r="C3" s="10"/>
      <c r="D3" s="10">
        <v>3</v>
      </c>
      <c r="E3" s="10"/>
      <c r="F3" s="10"/>
      <c r="G3" s="10"/>
      <c r="H3" s="10" t="s">
        <v>8</v>
      </c>
      <c r="I3" s="10" t="s">
        <v>8</v>
      </c>
      <c r="J3" s="17" t="s">
        <v>9</v>
      </c>
      <c r="K3" s="18" t="s">
        <v>53</v>
      </c>
      <c r="L3" s="19" t="s">
        <v>54</v>
      </c>
      <c r="M3" s="9" t="s">
        <v>55</v>
      </c>
      <c r="N3" s="20"/>
      <c r="O3" s="20" t="s">
        <v>54</v>
      </c>
      <c r="P3" s="12" t="s">
        <v>56</v>
      </c>
      <c r="Q3" s="11" t="s">
        <v>54</v>
      </c>
      <c r="R3" s="20" t="s">
        <v>57</v>
      </c>
      <c r="S3" s="20" t="s">
        <v>58</v>
      </c>
      <c r="T3" s="9" t="s">
        <v>59</v>
      </c>
      <c r="U3" s="10" t="s">
        <v>60</v>
      </c>
      <c r="V3" s="10" t="s">
        <v>61</v>
      </c>
      <c r="W3" s="10"/>
      <c r="X3" s="34">
        <f>X4+X5+X6+X7+X8*AN8+X9+X10+X11+X12+X13+X15*AN15+X19*AN19</f>
        <v>1.207900355275</v>
      </c>
      <c r="Y3" s="20"/>
      <c r="Z3" s="20" t="s">
        <v>62</v>
      </c>
      <c r="AA3" s="46"/>
      <c r="AB3" s="46"/>
      <c r="AC3" s="46"/>
      <c r="AD3" s="46"/>
      <c r="AE3" s="46"/>
      <c r="AF3" s="46"/>
      <c r="AG3" s="46"/>
      <c r="AH3" s="46"/>
      <c r="AI3" s="46"/>
      <c r="AJ3" s="58" t="s">
        <v>63</v>
      </c>
      <c r="AK3" s="58" t="s">
        <v>64</v>
      </c>
      <c r="AL3" s="9">
        <f t="shared" ref="AL3:AL19" si="0">X3</f>
        <v>1.207900355275</v>
      </c>
      <c r="AM3" s="59"/>
      <c r="AN3" s="10">
        <f>SUMPRODUCT(AN4:AN19,AW4:AW19)+24*0.03</f>
        <v>8.533540088</v>
      </c>
      <c r="AO3" s="68">
        <f t="shared" ref="AO3:AO19" si="1">(1-AE3)/2</f>
        <v>0.5</v>
      </c>
      <c r="AP3" s="10">
        <v>1.5</v>
      </c>
      <c r="AQ3" s="69">
        <f>AP3*AN3</f>
        <v>12.800310132</v>
      </c>
      <c r="AR3" s="10"/>
      <c r="AS3" s="10">
        <v>17.14</v>
      </c>
      <c r="AT3" s="70">
        <f>AS3-AQ3</f>
        <v>4.339689868</v>
      </c>
      <c r="AU3" s="71">
        <f>AT3/AS3</f>
        <v>0.253190774095683</v>
      </c>
      <c r="AV3" s="23"/>
      <c r="AW3" s="10">
        <v>1</v>
      </c>
    </row>
    <row r="4" s="3" customFormat="1" ht="39.95" customHeight="1" spans="1:49">
      <c r="A4" s="9"/>
      <c r="B4" s="10"/>
      <c r="C4" s="10"/>
      <c r="D4" s="10"/>
      <c r="E4" s="10">
        <v>4</v>
      </c>
      <c r="F4" s="10"/>
      <c r="G4" s="10"/>
      <c r="H4" s="11" t="s">
        <v>65</v>
      </c>
      <c r="I4" s="11" t="s">
        <v>65</v>
      </c>
      <c r="J4" s="17" t="s">
        <v>66</v>
      </c>
      <c r="K4" s="21" t="s">
        <v>67</v>
      </c>
      <c r="L4" s="19" t="s">
        <v>54</v>
      </c>
      <c r="M4" s="22" t="s">
        <v>55</v>
      </c>
      <c r="N4" s="23"/>
      <c r="O4" s="24" t="s">
        <v>54</v>
      </c>
      <c r="P4" s="11" t="s">
        <v>56</v>
      </c>
      <c r="Q4" s="11" t="s">
        <v>54</v>
      </c>
      <c r="R4" s="20" t="s">
        <v>58</v>
      </c>
      <c r="S4" s="20" t="s">
        <v>57</v>
      </c>
      <c r="T4" s="9" t="s">
        <v>68</v>
      </c>
      <c r="U4" s="26" t="s">
        <v>69</v>
      </c>
      <c r="V4" s="11" t="s">
        <v>70</v>
      </c>
      <c r="W4" s="11" t="s">
        <v>61</v>
      </c>
      <c r="X4" s="35">
        <v>0.0685</v>
      </c>
      <c r="Y4" s="23" t="s">
        <v>61</v>
      </c>
      <c r="Z4" s="23" t="s">
        <v>71</v>
      </c>
      <c r="AA4" s="13">
        <f>X4/0.154*1000</f>
        <v>444.805194805195</v>
      </c>
      <c r="AB4" s="47">
        <v>5</v>
      </c>
      <c r="AC4" s="47">
        <v>5</v>
      </c>
      <c r="AD4" s="47">
        <v>0.0685</v>
      </c>
      <c r="AE4" s="48">
        <v>1</v>
      </c>
      <c r="AF4" s="47"/>
      <c r="AG4" s="47"/>
      <c r="AH4" s="47"/>
      <c r="AI4" s="47"/>
      <c r="AJ4" s="60" t="s">
        <v>72</v>
      </c>
      <c r="AK4" s="60" t="s">
        <v>73</v>
      </c>
      <c r="AL4" s="9">
        <f t="shared" si="0"/>
        <v>0.0685</v>
      </c>
      <c r="AM4" s="59">
        <v>5.3</v>
      </c>
      <c r="AN4" s="10">
        <f t="shared" ref="AN4:AN15" si="2">AM4*AD4</f>
        <v>0.36305</v>
      </c>
      <c r="AO4" s="68">
        <f t="shared" si="1"/>
        <v>0</v>
      </c>
      <c r="AP4" s="72"/>
      <c r="AQ4" s="72"/>
      <c r="AR4" s="72"/>
      <c r="AS4" s="72"/>
      <c r="AT4" s="23"/>
      <c r="AU4" s="23"/>
      <c r="AV4" s="23"/>
      <c r="AW4" s="72">
        <v>1</v>
      </c>
    </row>
    <row r="5" s="3" customFormat="1" ht="39.95" customHeight="1" spans="1:49">
      <c r="A5" s="9"/>
      <c r="B5" s="10"/>
      <c r="C5" s="10"/>
      <c r="D5" s="10"/>
      <c r="E5" s="10">
        <v>4</v>
      </c>
      <c r="F5" s="10"/>
      <c r="G5" s="10"/>
      <c r="H5" s="11" t="s">
        <v>74</v>
      </c>
      <c r="I5" s="11" t="s">
        <v>74</v>
      </c>
      <c r="J5" s="25" t="s">
        <v>75</v>
      </c>
      <c r="K5" s="21" t="s">
        <v>67</v>
      </c>
      <c r="L5" s="19" t="s">
        <v>54</v>
      </c>
      <c r="M5" s="22" t="s">
        <v>55</v>
      </c>
      <c r="N5" s="26"/>
      <c r="O5" s="24" t="s">
        <v>54</v>
      </c>
      <c r="P5" s="11" t="s">
        <v>56</v>
      </c>
      <c r="Q5" s="11" t="s">
        <v>54</v>
      </c>
      <c r="R5" s="20" t="s">
        <v>58</v>
      </c>
      <c r="S5" s="20" t="s">
        <v>57</v>
      </c>
      <c r="T5" s="9" t="s">
        <v>68</v>
      </c>
      <c r="U5" s="26" t="s">
        <v>69</v>
      </c>
      <c r="V5" s="11" t="s">
        <v>70</v>
      </c>
      <c r="W5" s="11" t="s">
        <v>61</v>
      </c>
      <c r="X5" s="35">
        <v>0.0431</v>
      </c>
      <c r="Y5" s="23" t="s">
        <v>61</v>
      </c>
      <c r="Z5" s="23" t="s">
        <v>71</v>
      </c>
      <c r="AA5" s="13">
        <f>X5/0.154*1000</f>
        <v>279.87012987013</v>
      </c>
      <c r="AB5" s="47">
        <v>5</v>
      </c>
      <c r="AC5" s="47">
        <v>5</v>
      </c>
      <c r="AD5" s="47">
        <v>0.0431</v>
      </c>
      <c r="AE5" s="48">
        <v>1</v>
      </c>
      <c r="AF5" s="47"/>
      <c r="AG5" s="47"/>
      <c r="AH5" s="47"/>
      <c r="AI5" s="47"/>
      <c r="AJ5" s="60" t="s">
        <v>72</v>
      </c>
      <c r="AK5" s="60" t="s">
        <v>73</v>
      </c>
      <c r="AL5" s="9">
        <f t="shared" si="0"/>
        <v>0.0431</v>
      </c>
      <c r="AM5" s="59">
        <v>5.3</v>
      </c>
      <c r="AN5" s="10">
        <f t="shared" si="2"/>
        <v>0.22843</v>
      </c>
      <c r="AO5" s="68">
        <f t="shared" si="1"/>
        <v>0</v>
      </c>
      <c r="AP5" s="72"/>
      <c r="AQ5" s="72"/>
      <c r="AR5" s="72"/>
      <c r="AS5" s="72"/>
      <c r="AT5" s="23"/>
      <c r="AU5" s="23"/>
      <c r="AV5" s="23"/>
      <c r="AW5" s="72">
        <v>1</v>
      </c>
    </row>
    <row r="6" s="3" customFormat="1" ht="39.95" customHeight="1" spans="1:49">
      <c r="A6" s="9"/>
      <c r="B6" s="10"/>
      <c r="C6" s="10"/>
      <c r="D6" s="10"/>
      <c r="E6" s="10">
        <v>4</v>
      </c>
      <c r="F6" s="10"/>
      <c r="G6" s="10"/>
      <c r="H6" s="11" t="s">
        <v>76</v>
      </c>
      <c r="I6" s="11" t="s">
        <v>76</v>
      </c>
      <c r="J6" s="25" t="s">
        <v>77</v>
      </c>
      <c r="K6" s="21" t="s">
        <v>53</v>
      </c>
      <c r="L6" s="19" t="s">
        <v>54</v>
      </c>
      <c r="M6" s="22" t="s">
        <v>55</v>
      </c>
      <c r="N6" s="26"/>
      <c r="O6" s="24" t="s">
        <v>54</v>
      </c>
      <c r="P6" s="11" t="s">
        <v>56</v>
      </c>
      <c r="Q6" s="11" t="s">
        <v>54</v>
      </c>
      <c r="R6" s="20" t="s">
        <v>57</v>
      </c>
      <c r="S6" s="20" t="s">
        <v>58</v>
      </c>
      <c r="T6" s="9" t="s">
        <v>68</v>
      </c>
      <c r="U6" s="26" t="s">
        <v>78</v>
      </c>
      <c r="V6" s="11" t="s">
        <v>70</v>
      </c>
      <c r="W6" s="11" t="s">
        <v>61</v>
      </c>
      <c r="X6" s="35">
        <v>0.32</v>
      </c>
      <c r="Y6" s="23"/>
      <c r="Z6" s="23" t="s">
        <v>71</v>
      </c>
      <c r="AA6" s="49">
        <f>X6/0.395*1000</f>
        <v>810.126582278481</v>
      </c>
      <c r="AB6" s="47">
        <v>8</v>
      </c>
      <c r="AC6" s="47">
        <v>8</v>
      </c>
      <c r="AD6" s="47">
        <v>0.32</v>
      </c>
      <c r="AE6" s="48">
        <v>1</v>
      </c>
      <c r="AF6" s="47"/>
      <c r="AG6" s="47"/>
      <c r="AH6" s="47"/>
      <c r="AI6" s="47"/>
      <c r="AJ6" s="60" t="s">
        <v>72</v>
      </c>
      <c r="AK6" s="60" t="s">
        <v>73</v>
      </c>
      <c r="AL6" s="9">
        <f t="shared" si="0"/>
        <v>0.32</v>
      </c>
      <c r="AM6" s="59">
        <v>4.87</v>
      </c>
      <c r="AN6" s="10">
        <f t="shared" si="2"/>
        <v>1.5584</v>
      </c>
      <c r="AO6" s="68">
        <f t="shared" si="1"/>
        <v>0</v>
      </c>
      <c r="AP6" s="72"/>
      <c r="AQ6" s="72"/>
      <c r="AR6" s="72"/>
      <c r="AS6" s="72"/>
      <c r="AT6" s="23"/>
      <c r="AU6" s="23"/>
      <c r="AV6" s="23"/>
      <c r="AW6" s="72">
        <v>1</v>
      </c>
    </row>
    <row r="7" s="3" customFormat="1" ht="39.95" customHeight="1" spans="1:49">
      <c r="A7" s="9"/>
      <c r="B7" s="10"/>
      <c r="C7" s="10"/>
      <c r="D7" s="10"/>
      <c r="E7" s="10">
        <v>4</v>
      </c>
      <c r="F7" s="10"/>
      <c r="G7" s="10"/>
      <c r="H7" s="11" t="s">
        <v>79</v>
      </c>
      <c r="I7" s="11" t="s">
        <v>79</v>
      </c>
      <c r="J7" s="25" t="s">
        <v>80</v>
      </c>
      <c r="K7" s="21" t="s">
        <v>53</v>
      </c>
      <c r="L7" s="19" t="s">
        <v>54</v>
      </c>
      <c r="M7" s="22" t="s">
        <v>55</v>
      </c>
      <c r="N7" s="26"/>
      <c r="O7" s="24" t="s">
        <v>54</v>
      </c>
      <c r="P7" s="11" t="s">
        <v>56</v>
      </c>
      <c r="Q7" s="11" t="s">
        <v>54</v>
      </c>
      <c r="R7" s="20" t="s">
        <v>57</v>
      </c>
      <c r="S7" s="20" t="s">
        <v>58</v>
      </c>
      <c r="T7" s="9" t="s">
        <v>68</v>
      </c>
      <c r="U7" s="26" t="s">
        <v>78</v>
      </c>
      <c r="V7" s="11" t="s">
        <v>70</v>
      </c>
      <c r="W7" s="11" t="s">
        <v>61</v>
      </c>
      <c r="X7" s="35">
        <v>0.306</v>
      </c>
      <c r="Y7" s="23"/>
      <c r="Z7" s="23" t="s">
        <v>71</v>
      </c>
      <c r="AA7" s="49">
        <f>X7/0.395*1000</f>
        <v>774.683544303797</v>
      </c>
      <c r="AB7" s="47">
        <v>8</v>
      </c>
      <c r="AC7" s="47">
        <v>8</v>
      </c>
      <c r="AD7" s="47">
        <v>0.306</v>
      </c>
      <c r="AE7" s="48">
        <v>1</v>
      </c>
      <c r="AF7" s="47"/>
      <c r="AG7" s="47"/>
      <c r="AH7" s="47"/>
      <c r="AI7" s="47"/>
      <c r="AJ7" s="60" t="s">
        <v>72</v>
      </c>
      <c r="AK7" s="60" t="s">
        <v>73</v>
      </c>
      <c r="AL7" s="9">
        <f t="shared" si="0"/>
        <v>0.306</v>
      </c>
      <c r="AM7" s="59">
        <v>4.87</v>
      </c>
      <c r="AN7" s="10">
        <f t="shared" si="2"/>
        <v>1.49022</v>
      </c>
      <c r="AO7" s="68">
        <f t="shared" si="1"/>
        <v>0</v>
      </c>
      <c r="AP7" s="72"/>
      <c r="AQ7" s="72"/>
      <c r="AR7" s="72"/>
      <c r="AS7" s="72"/>
      <c r="AT7" s="23"/>
      <c r="AU7" s="23"/>
      <c r="AV7" s="23"/>
      <c r="AW7" s="72">
        <v>1</v>
      </c>
    </row>
    <row r="8" s="3" customFormat="1" ht="39.95" customHeight="1" spans="1:49">
      <c r="A8" s="9"/>
      <c r="B8" s="10"/>
      <c r="C8" s="10"/>
      <c r="D8" s="10"/>
      <c r="E8" s="10">
        <v>4</v>
      </c>
      <c r="F8" s="10"/>
      <c r="G8" s="10"/>
      <c r="H8" s="11" t="s">
        <v>81</v>
      </c>
      <c r="I8" s="11" t="s">
        <v>81</v>
      </c>
      <c r="J8" s="25" t="s">
        <v>82</v>
      </c>
      <c r="K8" s="21" t="s">
        <v>53</v>
      </c>
      <c r="L8" s="19" t="s">
        <v>54</v>
      </c>
      <c r="M8" s="22" t="s">
        <v>55</v>
      </c>
      <c r="N8" s="26"/>
      <c r="O8" s="24" t="s">
        <v>54</v>
      </c>
      <c r="P8" s="11" t="s">
        <v>56</v>
      </c>
      <c r="Q8" s="11" t="s">
        <v>54</v>
      </c>
      <c r="R8" s="20" t="s">
        <v>57</v>
      </c>
      <c r="S8" s="20" t="s">
        <v>58</v>
      </c>
      <c r="T8" s="9" t="s">
        <v>68</v>
      </c>
      <c r="U8" s="26" t="s">
        <v>83</v>
      </c>
      <c r="V8" s="11" t="s">
        <v>70</v>
      </c>
      <c r="W8" s="11" t="s">
        <v>61</v>
      </c>
      <c r="X8" s="35">
        <v>0.106</v>
      </c>
      <c r="Y8" s="23"/>
      <c r="Z8" s="23" t="s">
        <v>71</v>
      </c>
      <c r="AA8" s="13">
        <f t="shared" ref="AA8:AA11" si="3">X8/0.2219*1000</f>
        <v>477.692654348806</v>
      </c>
      <c r="AB8" s="47">
        <v>6</v>
      </c>
      <c r="AC8" s="46">
        <v>6</v>
      </c>
      <c r="AD8" s="47">
        <v>0.106</v>
      </c>
      <c r="AE8" s="48">
        <v>1</v>
      </c>
      <c r="AF8" s="47"/>
      <c r="AG8" s="47"/>
      <c r="AH8" s="47"/>
      <c r="AI8" s="47"/>
      <c r="AJ8" s="60" t="s">
        <v>72</v>
      </c>
      <c r="AK8" s="60" t="s">
        <v>73</v>
      </c>
      <c r="AL8" s="9">
        <f t="shared" si="0"/>
        <v>0.106</v>
      </c>
      <c r="AM8" s="59">
        <v>5.3</v>
      </c>
      <c r="AN8" s="10">
        <f t="shared" si="2"/>
        <v>0.5618</v>
      </c>
      <c r="AO8" s="68">
        <f t="shared" si="1"/>
        <v>0</v>
      </c>
      <c r="AP8" s="72"/>
      <c r="AQ8" s="72"/>
      <c r="AR8" s="72"/>
      <c r="AS8" s="72"/>
      <c r="AT8" s="23"/>
      <c r="AU8" s="23"/>
      <c r="AV8" s="23"/>
      <c r="AW8" s="72">
        <v>1</v>
      </c>
    </row>
    <row r="9" s="3" customFormat="1" ht="39.95" customHeight="1" spans="1:49">
      <c r="A9" s="9"/>
      <c r="B9" s="10"/>
      <c r="C9" s="10"/>
      <c r="D9" s="10"/>
      <c r="E9" s="10">
        <v>4</v>
      </c>
      <c r="F9" s="10"/>
      <c r="G9" s="10"/>
      <c r="H9" s="11" t="s">
        <v>84</v>
      </c>
      <c r="I9" s="11" t="s">
        <v>84</v>
      </c>
      <c r="J9" s="25" t="s">
        <v>85</v>
      </c>
      <c r="K9" s="21" t="s">
        <v>53</v>
      </c>
      <c r="L9" s="19" t="s">
        <v>54</v>
      </c>
      <c r="M9" s="22" t="s">
        <v>55</v>
      </c>
      <c r="N9" s="26"/>
      <c r="O9" s="24" t="s">
        <v>54</v>
      </c>
      <c r="P9" s="11" t="s">
        <v>56</v>
      </c>
      <c r="Q9" s="11" t="s">
        <v>54</v>
      </c>
      <c r="R9" s="20" t="s">
        <v>57</v>
      </c>
      <c r="S9" s="20" t="s">
        <v>58</v>
      </c>
      <c r="T9" s="9" t="s">
        <v>68</v>
      </c>
      <c r="U9" s="26" t="s">
        <v>83</v>
      </c>
      <c r="V9" s="11" t="s">
        <v>70</v>
      </c>
      <c r="W9" s="11" t="s">
        <v>61</v>
      </c>
      <c r="X9" s="35">
        <v>0.048</v>
      </c>
      <c r="Y9" s="23"/>
      <c r="Z9" s="23" t="s">
        <v>71</v>
      </c>
      <c r="AA9" s="13">
        <f t="shared" si="3"/>
        <v>216.313654799459</v>
      </c>
      <c r="AB9" s="47">
        <v>6</v>
      </c>
      <c r="AC9" s="46">
        <v>6</v>
      </c>
      <c r="AD9" s="47">
        <v>0.048</v>
      </c>
      <c r="AE9" s="48">
        <v>1</v>
      </c>
      <c r="AF9" s="47"/>
      <c r="AG9" s="47"/>
      <c r="AH9" s="47"/>
      <c r="AI9" s="47"/>
      <c r="AJ9" s="60" t="s">
        <v>72</v>
      </c>
      <c r="AK9" s="60" t="s">
        <v>73</v>
      </c>
      <c r="AL9" s="9">
        <f t="shared" si="0"/>
        <v>0.048</v>
      </c>
      <c r="AM9" s="59">
        <v>5.3</v>
      </c>
      <c r="AN9" s="10">
        <f t="shared" si="2"/>
        <v>0.2544</v>
      </c>
      <c r="AO9" s="68">
        <f t="shared" si="1"/>
        <v>0</v>
      </c>
      <c r="AP9" s="72"/>
      <c r="AQ9" s="72"/>
      <c r="AR9" s="72"/>
      <c r="AS9" s="72"/>
      <c r="AT9" s="23"/>
      <c r="AU9" s="23"/>
      <c r="AV9" s="23"/>
      <c r="AW9" s="72">
        <v>1</v>
      </c>
    </row>
    <row r="10" s="3" customFormat="1" ht="39.95" customHeight="1" spans="1:49">
      <c r="A10" s="9"/>
      <c r="B10" s="10"/>
      <c r="C10" s="10"/>
      <c r="D10" s="10"/>
      <c r="E10" s="10">
        <v>4</v>
      </c>
      <c r="F10" s="10"/>
      <c r="G10" s="10"/>
      <c r="H10" s="11" t="s">
        <v>86</v>
      </c>
      <c r="I10" s="11" t="s">
        <v>86</v>
      </c>
      <c r="J10" s="25" t="s">
        <v>87</v>
      </c>
      <c r="K10" s="21" t="s">
        <v>53</v>
      </c>
      <c r="L10" s="19" t="s">
        <v>54</v>
      </c>
      <c r="M10" s="22" t="s">
        <v>55</v>
      </c>
      <c r="N10" s="26"/>
      <c r="O10" s="24" t="s">
        <v>54</v>
      </c>
      <c r="P10" s="11" t="s">
        <v>56</v>
      </c>
      <c r="Q10" s="11" t="s">
        <v>54</v>
      </c>
      <c r="R10" s="20" t="s">
        <v>57</v>
      </c>
      <c r="S10" s="20" t="s">
        <v>58</v>
      </c>
      <c r="T10" s="9" t="s">
        <v>68</v>
      </c>
      <c r="U10" s="26" t="s">
        <v>69</v>
      </c>
      <c r="V10" s="11" t="s">
        <v>70</v>
      </c>
      <c r="W10" s="11" t="s">
        <v>61</v>
      </c>
      <c r="X10" s="35">
        <v>0.055</v>
      </c>
      <c r="Y10" s="23"/>
      <c r="Z10" s="23" t="s">
        <v>71</v>
      </c>
      <c r="AA10" s="13">
        <f>X10/0.154*1000</f>
        <v>357.142857142857</v>
      </c>
      <c r="AB10" s="47">
        <v>5</v>
      </c>
      <c r="AC10" s="47">
        <v>5</v>
      </c>
      <c r="AD10" s="47">
        <v>0.055</v>
      </c>
      <c r="AE10" s="48">
        <v>1</v>
      </c>
      <c r="AF10" s="47"/>
      <c r="AG10" s="47"/>
      <c r="AH10" s="47"/>
      <c r="AI10" s="47"/>
      <c r="AJ10" s="60" t="s">
        <v>72</v>
      </c>
      <c r="AK10" s="60" t="s">
        <v>73</v>
      </c>
      <c r="AL10" s="9">
        <f t="shared" si="0"/>
        <v>0.055</v>
      </c>
      <c r="AM10" s="59">
        <v>5.3</v>
      </c>
      <c r="AN10" s="10">
        <f t="shared" si="2"/>
        <v>0.2915</v>
      </c>
      <c r="AO10" s="68">
        <f t="shared" si="1"/>
        <v>0</v>
      </c>
      <c r="AP10" s="72"/>
      <c r="AQ10" s="72"/>
      <c r="AR10" s="72"/>
      <c r="AS10" s="72"/>
      <c r="AT10" s="23"/>
      <c r="AU10" s="23"/>
      <c r="AV10" s="23"/>
      <c r="AW10" s="72">
        <v>1</v>
      </c>
    </row>
    <row r="11" s="3" customFormat="1" ht="39.95" customHeight="1" spans="1:49">
      <c r="A11" s="9"/>
      <c r="B11" s="10"/>
      <c r="C11" s="10"/>
      <c r="D11" s="10"/>
      <c r="E11" s="10">
        <v>4</v>
      </c>
      <c r="F11" s="10"/>
      <c r="G11" s="10"/>
      <c r="H11" s="11" t="s">
        <v>88</v>
      </c>
      <c r="I11" s="11" t="s">
        <v>88</v>
      </c>
      <c r="J11" s="25" t="s">
        <v>89</v>
      </c>
      <c r="K11" s="21" t="s">
        <v>53</v>
      </c>
      <c r="L11" s="19" t="s">
        <v>54</v>
      </c>
      <c r="M11" s="22" t="s">
        <v>55</v>
      </c>
      <c r="N11" s="26"/>
      <c r="O11" s="24" t="s">
        <v>54</v>
      </c>
      <c r="P11" s="11" t="s">
        <v>56</v>
      </c>
      <c r="Q11" s="11" t="s">
        <v>54</v>
      </c>
      <c r="R11" s="20" t="s">
        <v>57</v>
      </c>
      <c r="S11" s="20" t="s">
        <v>58</v>
      </c>
      <c r="T11" s="9" t="s">
        <v>68</v>
      </c>
      <c r="U11" s="26" t="s">
        <v>83</v>
      </c>
      <c r="V11" s="11" t="s">
        <v>70</v>
      </c>
      <c r="W11" s="11" t="s">
        <v>61</v>
      </c>
      <c r="X11" s="35">
        <v>0.127</v>
      </c>
      <c r="Y11" s="23"/>
      <c r="Z11" s="23" t="s">
        <v>71</v>
      </c>
      <c r="AA11" s="13">
        <f t="shared" si="3"/>
        <v>572.329878323569</v>
      </c>
      <c r="AB11" s="47">
        <v>6</v>
      </c>
      <c r="AC11" s="46">
        <v>6</v>
      </c>
      <c r="AD11" s="47">
        <v>0.127</v>
      </c>
      <c r="AE11" s="48">
        <v>1</v>
      </c>
      <c r="AF11" s="47"/>
      <c r="AG11" s="47"/>
      <c r="AH11" s="47"/>
      <c r="AI11" s="47"/>
      <c r="AJ11" s="60" t="s">
        <v>72</v>
      </c>
      <c r="AK11" s="60" t="s">
        <v>73</v>
      </c>
      <c r="AL11" s="9">
        <f t="shared" si="0"/>
        <v>0.127</v>
      </c>
      <c r="AM11" s="59">
        <v>5.3</v>
      </c>
      <c r="AN11" s="10">
        <f t="shared" si="2"/>
        <v>0.6731</v>
      </c>
      <c r="AO11" s="68">
        <f t="shared" si="1"/>
        <v>0</v>
      </c>
      <c r="AP11" s="72"/>
      <c r="AQ11" s="72"/>
      <c r="AR11" s="72"/>
      <c r="AS11" s="72"/>
      <c r="AT11" s="23"/>
      <c r="AU11" s="23"/>
      <c r="AV11" s="23"/>
      <c r="AW11" s="72">
        <v>1</v>
      </c>
    </row>
    <row r="12" s="3" customFormat="1" ht="39.95" customHeight="1" spans="1:49">
      <c r="A12" s="9"/>
      <c r="B12" s="10"/>
      <c r="C12" s="10"/>
      <c r="D12" s="10"/>
      <c r="E12" s="10">
        <v>4</v>
      </c>
      <c r="F12" s="10"/>
      <c r="G12" s="10"/>
      <c r="H12" s="11" t="s">
        <v>90</v>
      </c>
      <c r="I12" s="11" t="s">
        <v>90</v>
      </c>
      <c r="J12" s="25" t="s">
        <v>91</v>
      </c>
      <c r="K12" s="21" t="s">
        <v>53</v>
      </c>
      <c r="L12" s="19" t="s">
        <v>54</v>
      </c>
      <c r="M12" s="22" t="s">
        <v>55</v>
      </c>
      <c r="N12" s="20"/>
      <c r="O12" s="24" t="s">
        <v>54</v>
      </c>
      <c r="P12" s="11" t="s">
        <v>56</v>
      </c>
      <c r="Q12" s="11" t="s">
        <v>54</v>
      </c>
      <c r="R12" s="20" t="s">
        <v>57</v>
      </c>
      <c r="S12" s="20" t="s">
        <v>58</v>
      </c>
      <c r="T12" s="9" t="s">
        <v>68</v>
      </c>
      <c r="U12" s="26" t="s">
        <v>69</v>
      </c>
      <c r="V12" s="11" t="s">
        <v>70</v>
      </c>
      <c r="W12" s="11" t="s">
        <v>61</v>
      </c>
      <c r="X12" s="34">
        <v>0.039</v>
      </c>
      <c r="Y12" s="20"/>
      <c r="Z12" s="20" t="s">
        <v>71</v>
      </c>
      <c r="AA12" s="13">
        <f>X12/0.154*1000</f>
        <v>253.246753246753</v>
      </c>
      <c r="AB12" s="46">
        <v>5</v>
      </c>
      <c r="AC12" s="47">
        <v>5</v>
      </c>
      <c r="AD12" s="46">
        <v>0.039</v>
      </c>
      <c r="AE12" s="50">
        <v>1</v>
      </c>
      <c r="AF12" s="46"/>
      <c r="AG12" s="46"/>
      <c r="AH12" s="46"/>
      <c r="AI12" s="46"/>
      <c r="AJ12" s="60" t="s">
        <v>72</v>
      </c>
      <c r="AK12" s="60" t="s">
        <v>73</v>
      </c>
      <c r="AL12" s="9">
        <f t="shared" si="0"/>
        <v>0.039</v>
      </c>
      <c r="AM12" s="59">
        <v>5.3</v>
      </c>
      <c r="AN12" s="10">
        <f t="shared" si="2"/>
        <v>0.2067</v>
      </c>
      <c r="AO12" s="68">
        <f t="shared" si="1"/>
        <v>0</v>
      </c>
      <c r="AP12" s="72"/>
      <c r="AQ12" s="72"/>
      <c r="AR12" s="72"/>
      <c r="AS12" s="72"/>
      <c r="AT12" s="23"/>
      <c r="AU12" s="23"/>
      <c r="AV12" s="23"/>
      <c r="AW12" s="72">
        <v>1</v>
      </c>
    </row>
    <row r="13" s="3" customFormat="1" ht="39.95" customHeight="1" spans="1:49">
      <c r="A13" s="9"/>
      <c r="B13" s="10"/>
      <c r="C13" s="10"/>
      <c r="D13" s="10"/>
      <c r="E13" s="10">
        <v>4</v>
      </c>
      <c r="F13" s="10"/>
      <c r="G13" s="10"/>
      <c r="H13" s="11" t="s">
        <v>92</v>
      </c>
      <c r="I13" s="11" t="s">
        <v>92</v>
      </c>
      <c r="J13" s="25" t="s">
        <v>93</v>
      </c>
      <c r="K13" s="21" t="s">
        <v>53</v>
      </c>
      <c r="L13" s="19" t="s">
        <v>54</v>
      </c>
      <c r="M13" s="22" t="s">
        <v>55</v>
      </c>
      <c r="N13" s="20"/>
      <c r="O13" s="24" t="s">
        <v>54</v>
      </c>
      <c r="P13" s="11" t="s">
        <v>56</v>
      </c>
      <c r="Q13" s="11" t="s">
        <v>54</v>
      </c>
      <c r="R13" s="20" t="s">
        <v>57</v>
      </c>
      <c r="S13" s="20" t="s">
        <v>58</v>
      </c>
      <c r="T13" s="9" t="s">
        <v>68</v>
      </c>
      <c r="U13" s="26" t="s">
        <v>83</v>
      </c>
      <c r="V13" s="11" t="s">
        <v>70</v>
      </c>
      <c r="W13" s="11" t="s">
        <v>61</v>
      </c>
      <c r="X13" s="34">
        <v>0.127</v>
      </c>
      <c r="Y13" s="20"/>
      <c r="Z13" s="20" t="s">
        <v>71</v>
      </c>
      <c r="AA13" s="13">
        <f>X13/0.2219*1000</f>
        <v>572.329878323569</v>
      </c>
      <c r="AB13" s="46">
        <v>6</v>
      </c>
      <c r="AC13" s="46">
        <v>6</v>
      </c>
      <c r="AD13" s="46">
        <v>0.127</v>
      </c>
      <c r="AE13" s="50">
        <v>1</v>
      </c>
      <c r="AF13" s="46"/>
      <c r="AG13" s="46"/>
      <c r="AH13" s="46"/>
      <c r="AI13" s="46"/>
      <c r="AJ13" s="60" t="s">
        <v>72</v>
      </c>
      <c r="AK13" s="60" t="s">
        <v>73</v>
      </c>
      <c r="AL13" s="9">
        <f t="shared" si="0"/>
        <v>0.127</v>
      </c>
      <c r="AM13" s="59">
        <v>5.3</v>
      </c>
      <c r="AN13" s="10">
        <f t="shared" si="2"/>
        <v>0.6731</v>
      </c>
      <c r="AO13" s="68">
        <f t="shared" si="1"/>
        <v>0</v>
      </c>
      <c r="AP13" s="72"/>
      <c r="AQ13" s="72"/>
      <c r="AR13" s="72"/>
      <c r="AS13" s="72"/>
      <c r="AT13" s="23"/>
      <c r="AU13" s="23"/>
      <c r="AV13" s="23"/>
      <c r="AW13" s="72">
        <v>1</v>
      </c>
    </row>
    <row r="14" s="3" customFormat="1" ht="39.95" customHeight="1" spans="1:49">
      <c r="A14" s="9"/>
      <c r="B14" s="10"/>
      <c r="C14" s="10"/>
      <c r="D14" s="10"/>
      <c r="E14" s="10">
        <v>4</v>
      </c>
      <c r="F14" s="10"/>
      <c r="G14" s="10"/>
      <c r="H14" s="11" t="s">
        <v>94</v>
      </c>
      <c r="I14" s="11" t="s">
        <v>94</v>
      </c>
      <c r="J14" s="25" t="s">
        <v>95</v>
      </c>
      <c r="K14" s="21"/>
      <c r="L14" s="19"/>
      <c r="M14" s="22"/>
      <c r="N14" s="20"/>
      <c r="O14" s="24"/>
      <c r="P14" s="11"/>
      <c r="Q14" s="11"/>
      <c r="R14" s="20"/>
      <c r="S14" s="20"/>
      <c r="T14" s="9"/>
      <c r="U14" s="26"/>
      <c r="V14" s="11"/>
      <c r="W14" s="11"/>
      <c r="X14" s="34"/>
      <c r="Y14" s="20"/>
      <c r="Z14" s="20"/>
      <c r="AA14" s="13"/>
      <c r="AB14" s="46"/>
      <c r="AC14" s="46"/>
      <c r="AD14" s="46"/>
      <c r="AE14" s="50"/>
      <c r="AF14" s="46"/>
      <c r="AG14" s="46" t="s">
        <v>96</v>
      </c>
      <c r="AH14" s="46"/>
      <c r="AI14" s="46"/>
      <c r="AJ14" s="58" t="s">
        <v>63</v>
      </c>
      <c r="AK14" s="58" t="s">
        <v>97</v>
      </c>
      <c r="AL14" s="9">
        <f t="shared" si="0"/>
        <v>0</v>
      </c>
      <c r="AM14" s="59"/>
      <c r="AN14" s="10">
        <f t="shared" si="2"/>
        <v>0</v>
      </c>
      <c r="AO14" s="68">
        <f t="shared" si="1"/>
        <v>0.5</v>
      </c>
      <c r="AP14" s="10"/>
      <c r="AQ14" s="10"/>
      <c r="AR14" s="10"/>
      <c r="AS14" s="10"/>
      <c r="AT14" s="23"/>
      <c r="AU14" s="23"/>
      <c r="AV14" s="23"/>
      <c r="AW14" s="10">
        <v>2</v>
      </c>
    </row>
    <row r="15" s="3" customFormat="1" ht="39.95" customHeight="1" spans="1:49">
      <c r="A15" s="9"/>
      <c r="B15" s="10"/>
      <c r="C15" s="10"/>
      <c r="D15" s="10"/>
      <c r="E15" s="10"/>
      <c r="F15" s="10">
        <v>5</v>
      </c>
      <c r="G15" s="10"/>
      <c r="H15" s="11" t="s">
        <v>98</v>
      </c>
      <c r="I15" s="11" t="s">
        <v>98</v>
      </c>
      <c r="J15" s="25" t="s">
        <v>99</v>
      </c>
      <c r="K15" s="21" t="s">
        <v>53</v>
      </c>
      <c r="L15" s="19" t="s">
        <v>54</v>
      </c>
      <c r="M15" s="22" t="s">
        <v>55</v>
      </c>
      <c r="N15" s="20"/>
      <c r="O15" s="24" t="s">
        <v>54</v>
      </c>
      <c r="P15" s="11" t="s">
        <v>56</v>
      </c>
      <c r="Q15" s="11" t="s">
        <v>54</v>
      </c>
      <c r="R15" s="20" t="s">
        <v>57</v>
      </c>
      <c r="S15" s="20" t="s">
        <v>58</v>
      </c>
      <c r="T15" s="36" t="s">
        <v>59</v>
      </c>
      <c r="U15" s="10" t="s">
        <v>60</v>
      </c>
      <c r="V15" s="10" t="s">
        <v>61</v>
      </c>
      <c r="W15" s="10" t="s">
        <v>61</v>
      </c>
      <c r="X15" s="34">
        <v>0.037</v>
      </c>
      <c r="Y15" s="20"/>
      <c r="Z15" s="20"/>
      <c r="AA15" s="46"/>
      <c r="AB15" s="46"/>
      <c r="AC15" s="46"/>
      <c r="AD15" s="46"/>
      <c r="AE15" s="50"/>
      <c r="AF15" s="19">
        <f>0.6*3.14</f>
        <v>1.884</v>
      </c>
      <c r="AG15" s="46"/>
      <c r="AH15" s="46"/>
      <c r="AI15" s="46"/>
      <c r="AJ15" s="58" t="s">
        <v>63</v>
      </c>
      <c r="AK15" s="58" t="s">
        <v>64</v>
      </c>
      <c r="AL15" s="9">
        <f t="shared" si="0"/>
        <v>0.037</v>
      </c>
      <c r="AM15" s="59"/>
      <c r="AN15" s="10">
        <f t="shared" si="2"/>
        <v>0</v>
      </c>
      <c r="AO15" s="68">
        <f t="shared" si="1"/>
        <v>0.5</v>
      </c>
      <c r="AP15" s="10"/>
      <c r="AQ15" s="10"/>
      <c r="AR15" s="10"/>
      <c r="AS15" s="10"/>
      <c r="AT15" s="23"/>
      <c r="AU15" s="23"/>
      <c r="AV15" s="23"/>
      <c r="AW15" s="10">
        <v>2</v>
      </c>
    </row>
    <row r="16" s="3" customFormat="1" ht="39.95" customHeight="1" spans="1:49">
      <c r="A16" s="9"/>
      <c r="B16" s="10"/>
      <c r="C16" s="10"/>
      <c r="D16" s="10"/>
      <c r="E16" s="10"/>
      <c r="F16" s="10"/>
      <c r="G16" s="10">
        <v>6</v>
      </c>
      <c r="H16" s="12" t="s">
        <v>100</v>
      </c>
      <c r="I16" s="12" t="s">
        <v>100</v>
      </c>
      <c r="J16" s="27" t="s">
        <v>101</v>
      </c>
      <c r="K16" s="28" t="s">
        <v>102</v>
      </c>
      <c r="L16" s="19" t="s">
        <v>54</v>
      </c>
      <c r="M16" s="9" t="s">
        <v>55</v>
      </c>
      <c r="N16" s="29"/>
      <c r="O16" s="20" t="s">
        <v>54</v>
      </c>
      <c r="P16" s="12" t="s">
        <v>56</v>
      </c>
      <c r="Q16" s="10" t="s">
        <v>61</v>
      </c>
      <c r="R16" s="20" t="s">
        <v>58</v>
      </c>
      <c r="S16" s="20" t="s">
        <v>57</v>
      </c>
      <c r="T16" s="9" t="s">
        <v>102</v>
      </c>
      <c r="U16" s="10" t="s">
        <v>103</v>
      </c>
      <c r="V16" s="9" t="s">
        <v>61</v>
      </c>
      <c r="W16" s="12" t="s">
        <v>104</v>
      </c>
      <c r="X16" s="34">
        <v>0.0032</v>
      </c>
      <c r="Y16" s="20"/>
      <c r="Z16" s="20"/>
      <c r="AA16" s="46"/>
      <c r="AB16" s="46"/>
      <c r="AC16" s="46"/>
      <c r="AD16" s="46"/>
      <c r="AE16" s="50"/>
      <c r="AF16" s="46"/>
      <c r="AG16" s="46"/>
      <c r="AH16" s="46"/>
      <c r="AI16" s="46"/>
      <c r="AJ16" s="58" t="s">
        <v>72</v>
      </c>
      <c r="AK16" s="58" t="s">
        <v>105</v>
      </c>
      <c r="AL16" s="9">
        <f t="shared" si="0"/>
        <v>0.0032</v>
      </c>
      <c r="AM16" s="59"/>
      <c r="AN16" s="10">
        <v>0.032</v>
      </c>
      <c r="AO16" s="68">
        <f t="shared" si="1"/>
        <v>0.5</v>
      </c>
      <c r="AP16" s="10"/>
      <c r="AQ16" s="10"/>
      <c r="AR16" s="10"/>
      <c r="AS16" s="10"/>
      <c r="AT16" s="23"/>
      <c r="AU16" s="23"/>
      <c r="AV16" s="23"/>
      <c r="AW16" s="10">
        <v>2</v>
      </c>
    </row>
    <row r="17" s="3" customFormat="1" ht="39.95" customHeight="1" spans="1:49">
      <c r="A17" s="9"/>
      <c r="B17" s="10"/>
      <c r="C17" s="10"/>
      <c r="D17" s="10"/>
      <c r="E17" s="10"/>
      <c r="F17" s="10"/>
      <c r="G17" s="10">
        <v>6</v>
      </c>
      <c r="H17" s="11" t="s">
        <v>106</v>
      </c>
      <c r="I17" s="11" t="s">
        <v>106</v>
      </c>
      <c r="J17" s="25" t="s">
        <v>107</v>
      </c>
      <c r="K17" s="21" t="s">
        <v>53</v>
      </c>
      <c r="L17" s="19" t="s">
        <v>54</v>
      </c>
      <c r="M17" s="22" t="s">
        <v>55</v>
      </c>
      <c r="N17" s="26"/>
      <c r="O17" s="24" t="s">
        <v>54</v>
      </c>
      <c r="P17" s="12" t="s">
        <v>56</v>
      </c>
      <c r="Q17" s="11" t="s">
        <v>54</v>
      </c>
      <c r="R17" s="24" t="s">
        <v>57</v>
      </c>
      <c r="S17" s="24" t="s">
        <v>58</v>
      </c>
      <c r="T17" s="37" t="s">
        <v>108</v>
      </c>
      <c r="U17" s="26" t="s">
        <v>109</v>
      </c>
      <c r="V17" s="38" t="s">
        <v>110</v>
      </c>
      <c r="W17" s="11" t="s">
        <v>61</v>
      </c>
      <c r="X17" s="35">
        <v>0.034</v>
      </c>
      <c r="Y17" s="23" t="s">
        <v>61</v>
      </c>
      <c r="Z17" s="23" t="s">
        <v>111</v>
      </c>
      <c r="AA17" s="47">
        <v>67</v>
      </c>
      <c r="AB17" s="47">
        <v>45</v>
      </c>
      <c r="AC17" s="47">
        <v>3</v>
      </c>
      <c r="AD17" s="47">
        <v>0.0710937</v>
      </c>
      <c r="AE17" s="48">
        <v>0.478242094587847</v>
      </c>
      <c r="AF17" s="47"/>
      <c r="AG17" s="47"/>
      <c r="AH17" s="47"/>
      <c r="AI17" s="47"/>
      <c r="AJ17" s="60" t="s">
        <v>63</v>
      </c>
      <c r="AK17" s="60" t="s">
        <v>112</v>
      </c>
      <c r="AL17" s="9">
        <f t="shared" si="0"/>
        <v>0.034</v>
      </c>
      <c r="AM17" s="59">
        <v>4.87</v>
      </c>
      <c r="AN17" s="10">
        <f t="shared" ref="AN17:AN19" si="4">AM17*AD17</f>
        <v>0.346226319</v>
      </c>
      <c r="AO17" s="68">
        <f t="shared" si="1"/>
        <v>0.260878952706077</v>
      </c>
      <c r="AP17" s="72"/>
      <c r="AQ17" s="72"/>
      <c r="AR17" s="72"/>
      <c r="AS17" s="72"/>
      <c r="AT17" s="23"/>
      <c r="AU17" s="23"/>
      <c r="AV17" s="23"/>
      <c r="AW17" s="72">
        <v>2</v>
      </c>
    </row>
    <row r="18" s="3" customFormat="1" ht="39.95" customHeight="1" spans="1:49">
      <c r="A18" s="9"/>
      <c r="B18" s="10"/>
      <c r="C18" s="10"/>
      <c r="D18" s="10"/>
      <c r="E18" s="10">
        <v>4</v>
      </c>
      <c r="F18" s="10"/>
      <c r="G18" s="10"/>
      <c r="H18" s="13" t="s">
        <v>113</v>
      </c>
      <c r="I18" s="13" t="s">
        <v>113</v>
      </c>
      <c r="J18" s="25" t="s">
        <v>114</v>
      </c>
      <c r="K18" s="21"/>
      <c r="L18" s="19"/>
      <c r="M18" s="22"/>
      <c r="N18" s="26"/>
      <c r="O18" s="24"/>
      <c r="P18" s="12"/>
      <c r="Q18" s="11"/>
      <c r="R18" s="24"/>
      <c r="S18" s="24"/>
      <c r="T18" s="37"/>
      <c r="U18" s="26"/>
      <c r="V18" s="38"/>
      <c r="W18" s="11"/>
      <c r="X18" s="35"/>
      <c r="Y18" s="23"/>
      <c r="Z18" s="23"/>
      <c r="AA18" s="47"/>
      <c r="AB18" s="47"/>
      <c r="AC18" s="47"/>
      <c r="AD18" s="47"/>
      <c r="AE18" s="48"/>
      <c r="AF18" s="47"/>
      <c r="AG18" s="47" t="s">
        <v>96</v>
      </c>
      <c r="AH18" s="47"/>
      <c r="AI18" s="47"/>
      <c r="AJ18" s="60" t="s">
        <v>63</v>
      </c>
      <c r="AK18" s="58" t="s">
        <v>97</v>
      </c>
      <c r="AL18" s="9">
        <f t="shared" si="0"/>
        <v>0</v>
      </c>
      <c r="AM18" s="59"/>
      <c r="AN18" s="10">
        <f t="shared" si="4"/>
        <v>0</v>
      </c>
      <c r="AO18" s="68">
        <f t="shared" si="1"/>
        <v>0.5</v>
      </c>
      <c r="AP18" s="72"/>
      <c r="AQ18" s="72"/>
      <c r="AR18" s="72"/>
      <c r="AS18" s="72"/>
      <c r="AT18" s="23"/>
      <c r="AU18" s="23"/>
      <c r="AV18" s="23"/>
      <c r="AW18" s="72">
        <v>2</v>
      </c>
    </row>
    <row r="19" s="3" customFormat="1" ht="39.95" customHeight="1" spans="1:49">
      <c r="A19" s="9"/>
      <c r="B19" s="10"/>
      <c r="C19" s="10"/>
      <c r="D19" s="10"/>
      <c r="E19" s="10"/>
      <c r="F19" s="10">
        <v>5</v>
      </c>
      <c r="G19" s="10"/>
      <c r="H19" s="11" t="s">
        <v>115</v>
      </c>
      <c r="I19" s="11" t="s">
        <v>115</v>
      </c>
      <c r="J19" s="25" t="s">
        <v>116</v>
      </c>
      <c r="K19" s="21" t="s">
        <v>53</v>
      </c>
      <c r="L19" s="19" t="s">
        <v>54</v>
      </c>
      <c r="M19" s="22" t="s">
        <v>55</v>
      </c>
      <c r="N19" s="26"/>
      <c r="O19" s="24" t="s">
        <v>54</v>
      </c>
      <c r="P19" s="11" t="s">
        <v>115</v>
      </c>
      <c r="Q19" s="11" t="s">
        <v>54</v>
      </c>
      <c r="R19" s="20" t="s">
        <v>58</v>
      </c>
      <c r="S19" s="20" t="s">
        <v>57</v>
      </c>
      <c r="T19" s="37" t="s">
        <v>108</v>
      </c>
      <c r="U19" s="26" t="s">
        <v>117</v>
      </c>
      <c r="V19" s="38" t="s">
        <v>110</v>
      </c>
      <c r="W19" s="11" t="s">
        <v>61</v>
      </c>
      <c r="X19" s="35">
        <v>0.039</v>
      </c>
      <c r="Y19" s="23" t="s">
        <v>61</v>
      </c>
      <c r="Z19" s="23" t="s">
        <v>111</v>
      </c>
      <c r="AA19" s="47">
        <v>75</v>
      </c>
      <c r="AB19" s="47">
        <v>35</v>
      </c>
      <c r="AC19" s="47">
        <v>3</v>
      </c>
      <c r="AD19" s="47">
        <v>0.0618975</v>
      </c>
      <c r="AE19" s="48">
        <v>0.630073912516661</v>
      </c>
      <c r="AF19" s="47"/>
      <c r="AG19" s="47"/>
      <c r="AH19" s="47"/>
      <c r="AI19" s="47"/>
      <c r="AJ19" s="60" t="s">
        <v>63</v>
      </c>
      <c r="AK19" s="60" t="s">
        <v>112</v>
      </c>
      <c r="AL19" s="9">
        <f t="shared" si="0"/>
        <v>0.039</v>
      </c>
      <c r="AM19" s="59">
        <v>6.11</v>
      </c>
      <c r="AN19" s="10">
        <f t="shared" si="4"/>
        <v>0.378193725</v>
      </c>
      <c r="AO19" s="68">
        <f t="shared" si="1"/>
        <v>0.184963043741669</v>
      </c>
      <c r="AP19" s="72"/>
      <c r="AQ19" s="72"/>
      <c r="AR19" s="72"/>
      <c r="AS19" s="72"/>
      <c r="AT19" s="23"/>
      <c r="AU19" s="23"/>
      <c r="AV19" s="23"/>
      <c r="AW19" s="72">
        <v>2</v>
      </c>
    </row>
  </sheetData>
  <mergeCells count="41">
    <mergeCell ref="A1:G1"/>
    <mergeCell ref="AA1:AC1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D1:AD2"/>
    <mergeCell ref="AE1:AE2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AS1:AS2"/>
    <mergeCell ref="AT1:AT2"/>
    <mergeCell ref="AU1:AU2"/>
    <mergeCell ref="AV1:AV2"/>
    <mergeCell ref="AW1:AW2"/>
  </mergeCells>
  <conditionalFormatting sqref="H14">
    <cfRule type="duplicateValues" dxfId="0" priority="4"/>
  </conditionalFormatting>
  <conditionalFormatting sqref="H19">
    <cfRule type="duplicateValues" dxfId="0" priority="3"/>
  </conditionalFormatting>
  <conditionalFormatting sqref="H4:H13">
    <cfRule type="duplicateValues" dxfId="0" priority="2"/>
  </conditionalFormatting>
  <conditionalFormatting sqref="H15:H17">
    <cfRule type="duplicateValues" dxfId="0" priority="1"/>
  </conditionalFormatting>
  <conditionalFormatting sqref="I3:I17 I19">
    <cfRule type="duplicateValues" dxfId="0" priority="5"/>
  </conditionalFormatting>
  <dataValidations count="1">
    <dataValidation type="list" allowBlank="1" showInputMessage="1" showErrorMessage="1" sqref="R3:S19">
      <formula1>"Y,N"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SLT0011290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hewei</dc:creator>
  <cp:lastModifiedBy>hewei</cp:lastModifiedBy>
  <dcterms:created xsi:type="dcterms:W3CDTF">2023-09-22T00:36:00Z</dcterms:created>
  <dcterms:modified xsi:type="dcterms:W3CDTF">2023-09-22T01:17:06Z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AEE49B6507634254A3127986CC77A177_12</vt:lpwstr>
  </property>
</Properties>
</file>