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1" r:id="rId1"/>
    <sheet name="劳务费" sheetId="7" r:id="rId2"/>
    <sheet name="考勤" sheetId="6" r:id="rId3"/>
    <sheet name="奖惩" sheetId="4" r:id="rId4"/>
    <sheet name="Sheet1" sheetId="12" r:id="rId5"/>
  </sheets>
  <definedNames>
    <definedName name="_xlnm._FilterDatabase" localSheetId="1" hidden="1">劳务费!$A$2:$P$10</definedName>
    <definedName name="_xlnm._FilterDatabase" localSheetId="2" hidden="1">考勤!$4:$27</definedName>
    <definedName name="_xlnm.Print_Titles" localSheetId="2">考勤!$3:$4</definedName>
  </definedNames>
  <calcPr calcId="144525"/>
  <pivotCaches>
    <pivotCache cacheId="0" r:id="rId6"/>
  </pivotCaches>
</workbook>
</file>

<file path=xl/comments1.xml><?xml version="1.0" encoding="utf-8"?>
<comments xmlns="http://schemas.openxmlformats.org/spreadsheetml/2006/main">
  <authors>
    <author>Administrator</author>
  </authors>
  <commentList>
    <comment ref="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R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S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T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U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V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Q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R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S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T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U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E13" authorId="0">
      <text>
        <r>
          <rPr>
            <b/>
            <sz val="9"/>
            <rFont val="宋体"/>
            <charset val="134"/>
          </rPr>
          <t>Administrator夜班</t>
        </r>
      </text>
    </comment>
    <comment ref="F13" authorId="0">
      <text>
        <r>
          <rPr>
            <b/>
            <sz val="9"/>
            <rFont val="宋体"/>
            <charset val="134"/>
          </rPr>
          <t>Administrator夜班</t>
        </r>
      </text>
    </comment>
    <comment ref="G13" authorId="0">
      <text>
        <r>
          <rPr>
            <b/>
            <sz val="9"/>
            <rFont val="宋体"/>
            <charset val="134"/>
          </rPr>
          <t>Administrator夜班</t>
        </r>
      </text>
    </comment>
    <comment ref="H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I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J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K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L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M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N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O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X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Y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Z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A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C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F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G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E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F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G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H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I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K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L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M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N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O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Y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Z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A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C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F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G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X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Y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Z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A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B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C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F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G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</commentList>
</comments>
</file>

<file path=xl/sharedStrings.xml><?xml version="1.0" encoding="utf-8"?>
<sst xmlns="http://schemas.openxmlformats.org/spreadsheetml/2006/main" count="203" uniqueCount="63">
  <si>
    <t>陕西8月劳务费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</si>
  <si>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</si>
  <si>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</si>
  <si>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</si>
  <si>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</si>
  <si>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</si>
  <si>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</si>
  <si>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</si>
  <si>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</si>
  <si>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</si>
  <si>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</si>
  <si>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</si>
  <si>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</si>
  <si>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</si>
  <si>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</si>
  <si>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工资合计</t>
  </si>
  <si>
    <t>备注</t>
  </si>
  <si>
    <t>发泡</t>
  </si>
  <si>
    <t>韩唐峰</t>
  </si>
  <si>
    <t>操作工</t>
  </si>
  <si>
    <t>井涛涛</t>
  </si>
  <si>
    <t>李万民</t>
  </si>
  <si>
    <t>李永峰</t>
  </si>
  <si>
    <t>刘军良</t>
  </si>
  <si>
    <t>合计：</t>
  </si>
  <si>
    <t>开票数</t>
  </si>
  <si>
    <t>求和项:工资合计</t>
  </si>
  <si>
    <t>总计</t>
  </si>
  <si>
    <t>河北光华荣昌汽车部件有限公司</t>
  </si>
  <si>
    <t>金属件厂焊接车间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</si>
  <si>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</si>
  <si>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</si>
  <si>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</si>
  <si>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</si>
  <si>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</si>
  <si>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</si>
  <si>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</si>
  <si>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计薪工时</t>
  </si>
  <si>
    <t>本人签字</t>
  </si>
  <si>
    <t>超8小时加班小时数</t>
  </si>
  <si>
    <t>日常出勤含8小时内出勤</t>
  </si>
  <si>
    <t>平时加班</t>
  </si>
  <si>
    <t>周末加班</t>
  </si>
  <si>
    <t>上午</t>
  </si>
  <si>
    <t>下午</t>
  </si>
  <si>
    <t>加班</t>
  </si>
  <si>
    <t>异常情况</t>
  </si>
  <si>
    <t>扣款金额</t>
  </si>
  <si>
    <t>王奕豪</t>
  </si>
  <si>
    <t>7月不良品扣款</t>
  </si>
  <si>
    <t>许超</t>
  </si>
  <si>
    <t>80%工资</t>
  </si>
  <si>
    <t>刘静</t>
  </si>
  <si>
    <t>王玲</t>
  </si>
  <si>
    <t>王丽</t>
  </si>
  <si>
    <t>离职饭费差额</t>
  </si>
  <si>
    <t>岳树花</t>
  </si>
  <si>
    <t>张明波</t>
  </si>
  <si>
    <t>李世轩</t>
  </si>
  <si>
    <t>邓佳洋</t>
  </si>
  <si>
    <t>常小宁</t>
  </si>
  <si>
    <t>卢小侠</t>
  </si>
  <si>
    <t>查义伍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</si>
</sst>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"/>
    <numFmt numFmtId="177" formatCode="aaa"/>
    <numFmt numFmtId="178" formatCode="General&quot;年&quot;"/>
    <numFmt numFmtId="179" formatCode="General&quot;月&quot;"/>
    <numFmt numFmtId="180" formatCode="0.0"/>
    <numFmt numFmtId="181" formatCode="0.00_ "/>
  </numFmts>
  <fonts count="48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name val="宋体"/>
      <charset val="134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微软雅黑"/>
      <charset val="134"/>
    </font>
    <font>
      <b/>
      <sz val="12"/>
      <color theme="1"/>
      <name val="宋体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36" fillId="8" borderId="9" applyNumberFormat="0" applyAlignment="0" applyProtection="0">
      <alignment vertical="center"/>
    </xf>
    <xf numFmtId="0" fontId="37" fillId="8" borderId="8" applyNumberFormat="0" applyAlignment="0" applyProtection="0">
      <alignment vertical="center"/>
    </xf>
    <xf numFmtId="0" fontId="38" fillId="9" borderId="10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8" fillId="0" borderId="0"/>
    <xf numFmtId="0" fontId="15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>
      <alignment vertical="center"/>
    </xf>
    <xf numFmtId="0" fontId="1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>
      <alignment vertical="center"/>
    </xf>
    <xf numFmtId="0" fontId="3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/>
    <xf numFmtId="9" fontId="9" fillId="0" borderId="2" xfId="3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0" fillId="0" borderId="0" xfId="0" applyFill="1">
      <alignment vertical="center"/>
    </xf>
    <xf numFmtId="0" fontId="10" fillId="0" borderId="0" xfId="0" applyFont="1" applyFill="1" applyAlignment="1"/>
    <xf numFmtId="0" fontId="0" fillId="0" borderId="0" xfId="0" applyFont="1" applyFill="1" applyAlignment="1"/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176" fontId="16" fillId="0" borderId="2" xfId="0" applyNumberFormat="1" applyFont="1" applyFill="1" applyBorder="1" applyAlignment="1" applyProtection="1">
      <alignment horizontal="center" vertical="center"/>
    </xf>
    <xf numFmtId="177" fontId="15" fillId="0" borderId="2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protection locked="0"/>
    </xf>
    <xf numFmtId="178" fontId="12" fillId="0" borderId="0" xfId="0" applyNumberFormat="1" applyFont="1" applyFill="1" applyBorder="1" applyAlignment="1" applyProtection="1">
      <alignment horizontal="left" vertical="center"/>
      <protection locked="0"/>
    </xf>
    <xf numFmtId="179" fontId="13" fillId="0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vertical="center"/>
    </xf>
    <xf numFmtId="0" fontId="16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180" fontId="23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wrapText="1"/>
    </xf>
    <xf numFmtId="180" fontId="23" fillId="0" borderId="3" xfId="0" applyNumberFormat="1" applyFont="1" applyFill="1" applyBorder="1" applyAlignment="1" applyProtection="1">
      <alignment horizontal="center" vertical="center"/>
    </xf>
    <xf numFmtId="180" fontId="23" fillId="0" borderId="4" xfId="0" applyNumberFormat="1" applyFont="1" applyFill="1" applyBorder="1" applyAlignment="1" applyProtection="1">
      <alignment horizontal="center" vertical="center"/>
    </xf>
    <xf numFmtId="180" fontId="2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wrapText="1"/>
    </xf>
    <xf numFmtId="0" fontId="19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000000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I$1" max="2099" min="2020" page="10" val="2020"/>
</file>

<file path=xl/ctrlProps/ctrlProp10.xml><?xml version="1.0" encoding="utf-8"?>
<formControlPr xmlns="http://schemas.microsoft.com/office/spreadsheetml/2009/9/main" objectType="Spin" dx="22" fmlaLink="$AM$1" max="2099" min="2020" page="10" val="2020"/>
</file>

<file path=xl/ctrlProps/ctrlProp11.xml><?xml version="1.0" encoding="utf-8"?>
<formControlPr xmlns="http://schemas.microsoft.com/office/spreadsheetml/2009/9/main" objectType="Spin" dx="22" fmlaLink="$AH$1" max="2099" min="2020" page="10" val="2020"/>
</file>

<file path=xl/ctrlProps/ctrlProp12.xml><?xml version="1.0" encoding="utf-8"?>
<formControlPr xmlns="http://schemas.microsoft.com/office/spreadsheetml/2009/9/main" objectType="Spin" dx="22" fmlaLink="$AL$1" max="2099" min="2020" page="10" val="2023"/>
</file>

<file path=xl/ctrlProps/ctrlProp13.xml><?xml version="1.0" encoding="utf-8"?>
<formControlPr xmlns="http://schemas.microsoft.com/office/spreadsheetml/2009/9/main" objectType="Spin" dx="22" fmlaLink="$AM$1" max="12" min="1" page="10" val="1"/>
</file>

<file path=xl/ctrlProps/ctrlProp14.xml><?xml version="1.0" encoding="utf-8"?>
<formControlPr xmlns="http://schemas.microsoft.com/office/spreadsheetml/2009/9/main" objectType="Spin" dx="22" fmlaLink="$AL$1" max="2099" min="2020" page="10" val="2023"/>
</file>

<file path=xl/ctrlProps/ctrlProp15.xml><?xml version="1.0" encoding="utf-8"?>
<formControlPr xmlns="http://schemas.microsoft.com/office/spreadsheetml/2009/9/main" objectType="Spin" dx="22" fmlaLink="$AH$1" max="2099" min="2020" page="10" val="2020"/>
</file>

<file path=xl/ctrlProps/ctrlProp16.xml><?xml version="1.0" encoding="utf-8"?>
<formControlPr xmlns="http://schemas.microsoft.com/office/spreadsheetml/2009/9/main" objectType="Spin" dx="22" fmlaLink="$AL$1" max="2099" min="2020" page="10" val="2023"/>
</file>

<file path=xl/ctrlProps/ctrlProp17.xml><?xml version="1.0" encoding="utf-8"?>
<formControlPr xmlns="http://schemas.microsoft.com/office/spreadsheetml/2009/9/main" objectType="Spin" dx="22" fmlaLink="$AL$1" max="2099" min="2020" page="10" val="2023"/>
</file>

<file path=xl/ctrlProps/ctrlProp18.xml><?xml version="1.0" encoding="utf-8"?>
<formControlPr xmlns="http://schemas.microsoft.com/office/spreadsheetml/2009/9/main" objectType="Spin" dx="22" fmlaLink="$AI$1" max="2099" min="2020" page="10" val="2020"/>
</file>

<file path=xl/ctrlProps/ctrlProp19.xml><?xml version="1.0" encoding="utf-8"?>
<formControlPr xmlns="http://schemas.microsoft.com/office/spreadsheetml/2009/9/main" objectType="Spin" dx="22" fmlaLink="$AN$1" max="12" min="1" page="10" val="7"/>
</file>

<file path=xl/ctrlProps/ctrlProp2.xml><?xml version="1.0" encoding="utf-8"?>
<formControlPr xmlns="http://schemas.microsoft.com/office/spreadsheetml/2009/9/main" objectType="Spin" dx="22" fmlaLink="$AM$1" max="2099" min="2020" page="10" val="2020"/>
</file>

<file path=xl/ctrlProps/ctrlProp20.xml><?xml version="1.0" encoding="utf-8"?>
<formControlPr xmlns="http://schemas.microsoft.com/office/spreadsheetml/2009/9/main" objectType="Spin" dx="22" fmlaLink="$AI$1" max="2099" min="2020" page="10" val="2020"/>
</file>

<file path=xl/ctrlProps/ctrlProp21.xml><?xml version="1.0" encoding="utf-8"?>
<formControlPr xmlns="http://schemas.microsoft.com/office/spreadsheetml/2009/9/main" objectType="Spin" dx="22" fmlaLink="$AM$1" max="2099" min="2020" page="10" val="2020"/>
</file>

<file path=xl/ctrlProps/ctrlProp22.xml><?xml version="1.0" encoding="utf-8"?>
<formControlPr xmlns="http://schemas.microsoft.com/office/spreadsheetml/2009/9/main" objectType="Spin" dx="22" fmlaLink="$AN$1" max="12" min="1" page="10" val="7"/>
</file>

<file path=xl/ctrlProps/ctrlProp23.xml><?xml version="1.0" encoding="utf-8"?>
<formControlPr xmlns="http://schemas.microsoft.com/office/spreadsheetml/2009/9/main" objectType="Spin" dx="22" fmlaLink="$AM$1" max="2099" min="2020" page="10" val="2020"/>
</file>

<file path=xl/ctrlProps/ctrlProp24.xml><?xml version="1.0" encoding="utf-8"?>
<formControlPr xmlns="http://schemas.microsoft.com/office/spreadsheetml/2009/9/main" objectType="Spin" dx="22" fmlaLink="$AI$1" max="2099" min="2020" page="10" val="2020"/>
</file>

<file path=xl/ctrlProps/ctrlProp25.xml><?xml version="1.0" encoding="utf-8"?>
<formControlPr xmlns="http://schemas.microsoft.com/office/spreadsheetml/2009/9/main" objectType="Spin" dx="22" fmlaLink="$AM$1" max="2099" min="2020" page="10" val="2020"/>
</file>

<file path=xl/ctrlProps/ctrlProp26.xml><?xml version="1.0" encoding="utf-8"?>
<formControlPr xmlns="http://schemas.microsoft.com/office/spreadsheetml/2009/9/main" objectType="Spin" dx="22" fmlaLink="$AN$1" max="12" min="1" page="10" val="7"/>
</file>

<file path=xl/ctrlProps/ctrlProp27.xml><?xml version="1.0" encoding="utf-8"?>
<formControlPr xmlns="http://schemas.microsoft.com/office/spreadsheetml/2009/9/main" objectType="Spin" dx="22" fmlaLink="$AM$1" max="2099" min="2020" page="10" val="2020"/>
</file>

<file path=xl/ctrlProps/ctrlProp28.xml><?xml version="1.0" encoding="utf-8"?>
<formControlPr xmlns="http://schemas.microsoft.com/office/spreadsheetml/2009/9/main" objectType="Spin" dx="22" fmlaLink="$AI$1" max="2099" min="2020" page="10" val="2020"/>
</file>

<file path=xl/ctrlProps/ctrlProp29.xml><?xml version="1.0" encoding="utf-8"?>
<formControlPr xmlns="http://schemas.microsoft.com/office/spreadsheetml/2009/9/main" objectType="Spin" dx="22" fmlaLink="$AM$1" max="2099" min="2020" page="10" val="2020"/>
</file>

<file path=xl/ctrlProps/ctrlProp3.xml><?xml version="1.0" encoding="utf-8"?>
<formControlPr xmlns="http://schemas.microsoft.com/office/spreadsheetml/2009/9/main" objectType="Spin" dx="22" fmlaLink="$AN$1" max="12" min="1" page="10" val="7"/>
</file>

<file path=xl/ctrlProps/ctrlProp30.xml><?xml version="1.0" encoding="utf-8"?>
<formControlPr xmlns="http://schemas.microsoft.com/office/spreadsheetml/2009/9/main" objectType="Spin" dx="22" fmlaLink="$AN$1" max="12" min="1" page="10" val="7"/>
</file>

<file path=xl/ctrlProps/ctrlProp31.xml><?xml version="1.0" encoding="utf-8"?>
<formControlPr xmlns="http://schemas.microsoft.com/office/spreadsheetml/2009/9/main" objectType="Spin" dx="22" fmlaLink="$AM$1" max="2099" min="2020" page="10" val="2020"/>
</file>

<file path=xl/ctrlProps/ctrlProp32.xml><?xml version="1.0" encoding="utf-8"?>
<formControlPr xmlns="http://schemas.microsoft.com/office/spreadsheetml/2009/9/main" objectType="Spin" dx="22" fmlaLink="$AI$1" max="2099" min="2020" page="10" val="2020"/>
</file>

<file path=xl/ctrlProps/ctrlProp33.xml><?xml version="1.0" encoding="utf-8"?>
<formControlPr xmlns="http://schemas.microsoft.com/office/spreadsheetml/2009/9/main" objectType="Spin" dx="22" fmlaLink="$AM$1" max="2099" min="2020" page="10" val="2020"/>
</file>

<file path=xl/ctrlProps/ctrlProp34.xml><?xml version="1.0" encoding="utf-8"?>
<formControlPr xmlns="http://schemas.microsoft.com/office/spreadsheetml/2009/9/main" objectType="Spin" dx="22" fmlaLink="$AM$1" max="2099" min="2020" page="10" val="2020"/>
</file>

<file path=xl/ctrlProps/ctrlProp35.xml><?xml version="1.0" encoding="utf-8"?>
<formControlPr xmlns="http://schemas.microsoft.com/office/spreadsheetml/2009/9/main" objectType="Spin" dx="22" fmlaLink="$AH$1" max="2099" min="2020" page="10" val="2020"/>
</file>

<file path=xl/ctrlProps/ctrlProp36.xml><?xml version="1.0" encoding="utf-8"?>
<formControlPr xmlns="http://schemas.microsoft.com/office/spreadsheetml/2009/9/main" objectType="Spin" dx="22" fmlaLink="$AL$1" max="2099" min="2020" page="10" val="2023"/>
</file>

<file path=xl/ctrlProps/ctrlProp37.xml><?xml version="1.0" encoding="utf-8"?>
<formControlPr xmlns="http://schemas.microsoft.com/office/spreadsheetml/2009/9/main" objectType="Spin" dx="22" fmlaLink="$AM$1" max="12" min="1" page="10" val="1"/>
</file>

<file path=xl/ctrlProps/ctrlProp38.xml><?xml version="1.0" encoding="utf-8"?>
<formControlPr xmlns="http://schemas.microsoft.com/office/spreadsheetml/2009/9/main" objectType="Spin" dx="22" fmlaLink="$AL$1" max="2099" min="2020" page="10" val="2023"/>
</file>

<file path=xl/ctrlProps/ctrlProp39.xml><?xml version="1.0" encoding="utf-8"?>
<formControlPr xmlns="http://schemas.microsoft.com/office/spreadsheetml/2009/9/main" objectType="Spin" dx="22" fmlaLink="$AH$1" max="2099" min="2020" page="10" val="2020"/>
</file>

<file path=xl/ctrlProps/ctrlProp4.xml><?xml version="1.0" encoding="utf-8"?>
<formControlPr xmlns="http://schemas.microsoft.com/office/spreadsheetml/2009/9/main" objectType="Spin" dx="22" fmlaLink="$AM$1" max="2099" min="2020" page="10" val="2020"/>
</file>

<file path=xl/ctrlProps/ctrlProp40.xml><?xml version="1.0" encoding="utf-8"?>
<formControlPr xmlns="http://schemas.microsoft.com/office/spreadsheetml/2009/9/main" objectType="Spin" dx="22" fmlaLink="$AL$1" max="2099" min="2020" page="10" val="2023"/>
</file>

<file path=xl/ctrlProps/ctrlProp41.xml><?xml version="1.0" encoding="utf-8"?>
<formControlPr xmlns="http://schemas.microsoft.com/office/spreadsheetml/2009/9/main" objectType="Spin" dx="22" fmlaLink="$AL$1" max="2099" min="2020" page="10" val="2023"/>
</file>

<file path=xl/ctrlProps/ctrlProp42.xml><?xml version="1.0" encoding="utf-8"?>
<formControlPr xmlns="http://schemas.microsoft.com/office/spreadsheetml/2009/9/main" objectType="Spin" dx="22" fmlaLink="$AI$1" max="2099" min="2020" page="10" val="2020"/>
</file>

<file path=xl/ctrlProps/ctrlProp43.xml><?xml version="1.0" encoding="utf-8"?>
<formControlPr xmlns="http://schemas.microsoft.com/office/spreadsheetml/2009/9/main" objectType="Spin" dx="22" fmlaLink="$AN$1" max="12" min="1" page="10" val="7"/>
</file>

<file path=xl/ctrlProps/ctrlProp44.xml><?xml version="1.0" encoding="utf-8"?>
<formControlPr xmlns="http://schemas.microsoft.com/office/spreadsheetml/2009/9/main" objectType="Spin" dx="22" fmlaLink="$AI$1" max="2099" min="2020" page="10" val="2020"/>
</file>

<file path=xl/ctrlProps/ctrlProp45.xml><?xml version="1.0" encoding="utf-8"?>
<formControlPr xmlns="http://schemas.microsoft.com/office/spreadsheetml/2009/9/main" objectType="Spin" dx="22" fmlaLink="$AM$1" max="2099" min="2020" page="10" val="2020"/>
</file>

<file path=xl/ctrlProps/ctrlProp46.xml><?xml version="1.0" encoding="utf-8"?>
<formControlPr xmlns="http://schemas.microsoft.com/office/spreadsheetml/2009/9/main" objectType="Spin" dx="22" fmlaLink="$AN$1" max="12" min="1" page="10" val="7"/>
</file>

<file path=xl/ctrlProps/ctrlProp47.xml><?xml version="1.0" encoding="utf-8"?>
<formControlPr xmlns="http://schemas.microsoft.com/office/spreadsheetml/2009/9/main" objectType="Spin" dx="22" fmlaLink="$AM$1" max="2099" min="2020" page="10" val="2020"/>
</file>

<file path=xl/ctrlProps/ctrlProp48.xml><?xml version="1.0" encoding="utf-8"?>
<formControlPr xmlns="http://schemas.microsoft.com/office/spreadsheetml/2009/9/main" objectType="Spin" dx="22" fmlaLink="$AK$1" max="2099" min="2020" page="10" val="2020"/>
</file>

<file path=xl/ctrlProps/ctrlProp49.xml><?xml version="1.0" encoding="utf-8"?>
<formControlPr xmlns="http://schemas.microsoft.com/office/spreadsheetml/2009/9/main" objectType="Spin" dx="22" fmlaLink="$AM$1" max="12" min="1" page="10" val="1"/>
</file>

<file path=xl/ctrlProps/ctrlProp5.xml><?xml version="1.0" encoding="utf-8"?>
<formControlPr xmlns="http://schemas.microsoft.com/office/spreadsheetml/2009/9/main" objectType="Spin" dx="22" fmlaLink="$AI$1" max="2099" min="2020" page="10" val="2020"/>
</file>

<file path=xl/ctrlProps/ctrlProp50.xml><?xml version="1.0" encoding="utf-8"?>
<formControlPr xmlns="http://schemas.microsoft.com/office/spreadsheetml/2009/9/main" objectType="Spin" dx="22" fmlaLink="$AK$1" max="2100" min="1900" page="10" val="1900"/>
</file>

<file path=xl/ctrlProps/ctrlProp51.xml><?xml version="1.0" encoding="utf-8"?>
<formControlPr xmlns="http://schemas.microsoft.com/office/spreadsheetml/2009/9/main" objectType="Spin" dx="22" fmlaLink="$AI$1" max="2099" min="2020" page="10" val="2020"/>
</file>

<file path=xl/ctrlProps/ctrlProp52.xml><?xml version="1.0" encoding="utf-8"?>
<formControlPr xmlns="http://schemas.microsoft.com/office/spreadsheetml/2009/9/main" objectType="Spin" dx="22" fmlaLink="$AM$1" max="2099" min="2020" page="10" val="2020"/>
</file>

<file path=xl/ctrlProps/ctrlProp53.xml><?xml version="1.0" encoding="utf-8"?>
<formControlPr xmlns="http://schemas.microsoft.com/office/spreadsheetml/2009/9/main" objectType="Spin" dx="22" fmlaLink="$AN$1" max="12" min="1" page="10" val="7"/>
</file>

<file path=xl/ctrlProps/ctrlProp54.xml><?xml version="1.0" encoding="utf-8"?>
<formControlPr xmlns="http://schemas.microsoft.com/office/spreadsheetml/2009/9/main" objectType="Spin" dx="22" fmlaLink="$AM$1" max="2099" min="2020" page="10" val="2020"/>
</file>

<file path=xl/ctrlProps/ctrlProp55.xml><?xml version="1.0" encoding="utf-8"?>
<formControlPr xmlns="http://schemas.microsoft.com/office/spreadsheetml/2009/9/main" objectType="Spin" dx="22" fmlaLink="$AK$1" max="2099" min="2020" page="10" val="2020"/>
</file>

<file path=xl/ctrlProps/ctrlProp56.xml><?xml version="1.0" encoding="utf-8"?>
<formControlPr xmlns="http://schemas.microsoft.com/office/spreadsheetml/2009/9/main" objectType="Spin" dx="22" fmlaLink="$AM$1" max="12" min="1" page="10" val="1"/>
</file>

<file path=xl/ctrlProps/ctrlProp57.xml><?xml version="1.0" encoding="utf-8"?>
<formControlPr xmlns="http://schemas.microsoft.com/office/spreadsheetml/2009/9/main" objectType="Spin" dx="22" fmlaLink="$AK$1" max="2100" min="1900" page="10" val="1900"/>
</file>

<file path=xl/ctrlProps/ctrlProp58.xml><?xml version="1.0" encoding="utf-8"?>
<formControlPr xmlns="http://schemas.microsoft.com/office/spreadsheetml/2009/9/main" objectType="Spin" dx="22" fmlaLink="$AI$1" max="2099" min="2020" page="10" val="2020"/>
</file>

<file path=xl/ctrlProps/ctrlProp59.xml><?xml version="1.0" encoding="utf-8"?>
<formControlPr xmlns="http://schemas.microsoft.com/office/spreadsheetml/2009/9/main" objectType="Spin" dx="22" fmlaLink="$AM$1" max="2099" min="2020" page="10" val="2020"/>
</file>

<file path=xl/ctrlProps/ctrlProp6.xml><?xml version="1.0" encoding="utf-8"?>
<formControlPr xmlns="http://schemas.microsoft.com/office/spreadsheetml/2009/9/main" objectType="Spin" dx="22" fmlaLink="$AM$1" max="2099" min="2020" page="10" val="2020"/>
</file>

<file path=xl/ctrlProps/ctrlProp60.xml><?xml version="1.0" encoding="utf-8"?>
<formControlPr xmlns="http://schemas.microsoft.com/office/spreadsheetml/2009/9/main" objectType="Spin" dx="22" fmlaLink="$AN$1" max="12" min="1" page="10" val="7"/>
</file>

<file path=xl/ctrlProps/ctrlProp61.xml><?xml version="1.0" encoding="utf-8"?>
<formControlPr xmlns="http://schemas.microsoft.com/office/spreadsheetml/2009/9/main" objectType="Spin" dx="22" fmlaLink="$AM$1" max="2099" min="2020" page="10" val="2020"/>
</file>

<file path=xl/ctrlProps/ctrlProp62.xml><?xml version="1.0" encoding="utf-8"?>
<formControlPr xmlns="http://schemas.microsoft.com/office/spreadsheetml/2009/9/main" objectType="Spin" dx="22" fmlaLink="$AL$1" max="2099" min="2020" page="10" val="2023"/>
</file>

<file path=xl/ctrlProps/ctrlProp63.xml><?xml version="1.0" encoding="utf-8"?>
<formControlPr xmlns="http://schemas.microsoft.com/office/spreadsheetml/2009/9/main" objectType="Spin" dx="22" fmlaLink="$AN$1" max="12" min="1" page="10" val="7"/>
</file>

<file path=xl/ctrlProps/ctrlProp64.xml><?xml version="1.0" encoding="utf-8"?>
<formControlPr xmlns="http://schemas.microsoft.com/office/spreadsheetml/2009/9/main" objectType="Spin" dx="22" fmlaLink="$AL$1" max="2100" min="1900" page="10" val="2023"/>
</file>

<file path=xl/ctrlProps/ctrlProp65.xml><?xml version="1.0" encoding="utf-8"?>
<formControlPr xmlns="http://schemas.microsoft.com/office/spreadsheetml/2009/9/main" objectType="Spin" dx="22" fmlaLink="$AK$1" max="2099" min="2020" page="10" val="2020"/>
</file>

<file path=xl/ctrlProps/ctrlProp66.xml><?xml version="1.0" encoding="utf-8"?>
<formControlPr xmlns="http://schemas.microsoft.com/office/spreadsheetml/2009/9/main" objectType="Spin" dx="22" fmlaLink="$AM$1" max="12" min="1" page="10" val="1"/>
</file>

<file path=xl/ctrlProps/ctrlProp67.xml><?xml version="1.0" encoding="utf-8"?>
<formControlPr xmlns="http://schemas.microsoft.com/office/spreadsheetml/2009/9/main" objectType="Spin" dx="22" fmlaLink="$AK$1" max="2100" min="1900" page="10" val="1900"/>
</file>

<file path=xl/ctrlProps/ctrlProp68.xml><?xml version="1.0" encoding="utf-8"?>
<formControlPr xmlns="http://schemas.microsoft.com/office/spreadsheetml/2009/9/main" objectType="Spin" dx="22" fmlaLink="$AI$1" max="2099" min="2020" page="10" val="2020"/>
</file>

<file path=xl/ctrlProps/ctrlProp69.xml><?xml version="1.0" encoding="utf-8"?>
<formControlPr xmlns="http://schemas.microsoft.com/office/spreadsheetml/2009/9/main" objectType="Spin" dx="22" fmlaLink="$AM$1" max="2099" min="2020" page="10" val="2020"/>
</file>

<file path=xl/ctrlProps/ctrlProp7.xml><?xml version="1.0" encoding="utf-8"?>
<formControlPr xmlns="http://schemas.microsoft.com/office/spreadsheetml/2009/9/main" objectType="Spin" dx="22" fmlaLink="$AM$1" max="2099" min="2020" page="10" val="2020"/>
</file>

<file path=xl/ctrlProps/ctrlProp70.xml><?xml version="1.0" encoding="utf-8"?>
<formControlPr xmlns="http://schemas.microsoft.com/office/spreadsheetml/2009/9/main" objectType="Spin" dx="22" fmlaLink="$AN$1" max="12" min="1" page="10" val="7"/>
</file>

<file path=xl/ctrlProps/ctrlProp71.xml><?xml version="1.0" encoding="utf-8"?>
<formControlPr xmlns="http://schemas.microsoft.com/office/spreadsheetml/2009/9/main" objectType="Spin" dx="22" fmlaLink="$AM$1" max="2099" min="2020" page="10" val="2020"/>
</file>

<file path=xl/ctrlProps/ctrlProp72.xml><?xml version="1.0" encoding="utf-8"?>
<formControlPr xmlns="http://schemas.microsoft.com/office/spreadsheetml/2009/9/main" objectType="Spin" dx="22" fmlaLink="$AL$1" max="2099" min="2020" page="10" val="2023"/>
</file>

<file path=xl/ctrlProps/ctrlProp73.xml><?xml version="1.0" encoding="utf-8"?>
<formControlPr xmlns="http://schemas.microsoft.com/office/spreadsheetml/2009/9/main" objectType="Spin" dx="22" fmlaLink="$AN$1" max="12" min="1" page="10" val="7"/>
</file>

<file path=xl/ctrlProps/ctrlProp74.xml><?xml version="1.0" encoding="utf-8"?>
<formControlPr xmlns="http://schemas.microsoft.com/office/spreadsheetml/2009/9/main" objectType="Spin" dx="22" fmlaLink="$AL$1" max="2100" min="1900" page="10" val="2023"/>
</file>

<file path=xl/ctrlProps/ctrlProp8.xml><?xml version="1.0" encoding="utf-8"?>
<formControlPr xmlns="http://schemas.microsoft.com/office/spreadsheetml/2009/9/main" objectType="Spin" dx="22" fmlaLink="$AI$1" max="2099" min="2020" page="10" val="2020"/>
</file>

<file path=xl/ctrlProps/ctrlProp9.xml><?xml version="1.0" encoding="utf-8"?>
<formControlPr xmlns="http://schemas.microsoft.com/office/spreadsheetml/2009/9/main" objectType="Spin" dx="22" fmlaLink="$AM$1" max="2099" min="2020" page="10" val="202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2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3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4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5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6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7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8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9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10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2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3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4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285750</xdr:colOff>
          <xdr:row>0</xdr:row>
          <xdr:rowOff>19050</xdr:rowOff>
        </xdr:from>
        <xdr:to>
          <xdr:col>40</xdr:col>
          <xdr:colOff>0</xdr:colOff>
          <xdr:row>0</xdr:row>
          <xdr:rowOff>267970</xdr:rowOff>
        </xdr:to>
        <xdr:sp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4996795" y="19050"/>
              <a:ext cx="31496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7" name="Spinner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40</xdr:col>
          <xdr:colOff>9525</xdr:colOff>
          <xdr:row>0</xdr:row>
          <xdr:rowOff>248285</xdr:rowOff>
        </xdr:to>
        <xdr:sp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5092045" y="635"/>
              <a:ext cx="22923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9" name="Spinner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0" name="Spinner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2" name="Spinner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066" name="Spinner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8" name="Spinner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9" name="Spinner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0" name="Spinner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1" name="Spinner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333375</xdr:colOff>
          <xdr:row>0</xdr:row>
          <xdr:rowOff>9525</xdr:rowOff>
        </xdr:from>
        <xdr:to>
          <xdr:col>39</xdr:col>
          <xdr:colOff>333375</xdr:colOff>
          <xdr:row>0</xdr:row>
          <xdr:rowOff>258445</xdr:rowOff>
        </xdr:to>
        <xdr:sp>
          <xdr:nvSpPr>
            <xdr:cNvPr id="1072" name="Spinner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5044420" y="9525"/>
              <a:ext cx="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3" name="Spinner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4" name="Spinner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5" name="Spinner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6" name="Spinner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77" name="Spinner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78" name="Spinner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79" name="Spinner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0" name="Spinner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81" name="Spinner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2" name="Spinner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3" name="Spinner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4" name="Spinner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39</xdr:col>
          <xdr:colOff>381000</xdr:colOff>
          <xdr:row>0</xdr:row>
          <xdr:rowOff>248285</xdr:rowOff>
        </xdr:to>
        <xdr:sp>
          <xdr:nvSpPr>
            <xdr:cNvPr id="1085" name="Spinner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5092045" y="63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6" name="Spinner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7" name="Spinner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88" name="Spinner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9" name="Spinner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9525</xdr:rowOff>
        </xdr:from>
        <xdr:to>
          <xdr:col>36</xdr:col>
          <xdr:colOff>628650</xdr:colOff>
          <xdr:row>0</xdr:row>
          <xdr:rowOff>285750</xdr:rowOff>
        </xdr:to>
        <xdr:sp>
          <xdr:nvSpPr>
            <xdr:cNvPr id="1090" name="Spinner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3500735" y="952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9525</xdr:rowOff>
        </xdr:from>
        <xdr:to>
          <xdr:col>38</xdr:col>
          <xdr:colOff>904875</xdr:colOff>
          <xdr:row>0</xdr:row>
          <xdr:rowOff>285750</xdr:rowOff>
        </xdr:to>
        <xdr:sp>
          <xdr:nvSpPr>
            <xdr:cNvPr id="1091" name="Spinne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14566900" y="952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092" name="Spinne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105" name="Spinner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6" name="Spinner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07" name="Spinner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8" name="Spinner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09" name="Spinner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10" name="Spinner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11" name="Spinner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12" name="Spinner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3" name="Spinner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14" name="Spinner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5" name="Spinner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17" name="Spinner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0</xdr:row>
          <xdr:rowOff>9525</xdr:rowOff>
        </xdr:from>
        <xdr:to>
          <xdr:col>40</xdr:col>
          <xdr:colOff>0</xdr:colOff>
          <xdr:row>1</xdr:row>
          <xdr:rowOff>0</xdr:rowOff>
        </xdr:to>
        <xdr:sp>
          <xdr:nvSpPr>
            <xdr:cNvPr id="1118" name="Spinner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6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7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8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9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0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1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2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3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4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5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6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7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8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19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0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1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2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3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4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5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6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7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8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29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0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2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3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4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5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6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7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8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19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20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19</xdr:row>
      <xdr:rowOff>0</xdr:rowOff>
    </xdr:from>
    <xdr:to>
      <xdr:col>0</xdr:col>
      <xdr:colOff>93345</xdr:colOff>
      <xdr:row>19</xdr:row>
      <xdr:rowOff>166370</xdr:rowOff>
    </xdr:to>
    <xdr:sp>
      <xdr:nvSpPr>
        <xdr:cNvPr id="321" name="Text Box 2"/>
        <xdr:cNvSpPr txBox="1"/>
      </xdr:nvSpPr>
      <xdr:spPr>
        <a:xfrm>
          <a:off x="17145" y="38862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20" name="Spinner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21" name="Spinner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22" name="Spinner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23" name="Spinner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4" name="Spinner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25" name="Spinner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6" name="Spinner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27" name="Spinner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647700</xdr:colOff>
          <xdr:row>0</xdr:row>
          <xdr:rowOff>9525</xdr:rowOff>
        </xdr:from>
        <xdr:to>
          <xdr:col>39</xdr:col>
          <xdr:colOff>904875</xdr:colOff>
          <xdr:row>1</xdr:row>
          <xdr:rowOff>0</xdr:rowOff>
        </xdr:to>
        <xdr:sp>
          <xdr:nvSpPr>
            <xdr:cNvPr id="1128" name="Spinner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29" name="Spinner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74.6412847222" refreshedBy="WuYanxia" recordCount="5">
  <cacheSource type="worksheet">
    <worksheetSource ref="B2:O7" sheet="劳务费"/>
  </cacheSource>
  <cacheFields count="14">
    <cacheField name="车间" numFmtId="0">
      <sharedItems count="1">
        <s v="发泡"/>
      </sharedItems>
    </cacheField>
    <cacheField name="姓名" numFmtId="0">
      <sharedItems count="5">
        <s v="韩唐峰"/>
        <s v="井涛涛"/>
        <s v="李万民"/>
        <s v="李永峰"/>
        <s v="刘军良"/>
      </sharedItems>
    </cacheField>
    <cacheField name="入职时间" numFmtId="0">
      <sharedItems count="1">
        <s v="操作工"/>
      </sharedItems>
    </cacheField>
    <cacheField name="出勤天数" numFmtId="0">
      <sharedItems containsSemiMixedTypes="0" containsString="0" containsNumber="1" minValue="0" maxValue="27.5" count="5">
        <n v="22"/>
        <n v="18"/>
        <n v="27.5"/>
        <n v="25.5"/>
        <n v="26.5"/>
      </sharedItems>
    </cacheField>
    <cacheField name="日常工时" numFmtId="0">
      <sharedItems containsSemiMixedTypes="0" containsString="0" containsNumber="1" minValue="0" maxValue="221.5" count="5">
        <n v="168"/>
        <n v="150.5"/>
        <n v="221.5"/>
        <n v="204"/>
        <n v="213.5"/>
      </sharedItems>
    </cacheField>
    <cacheField name="日常工价" numFmtId="0">
      <sharedItems containsSemiMixedTypes="0" containsString="0" containsNumber="1" containsInteger="1" minValue="0" maxValue="23" count="1">
        <n v="23"/>
      </sharedItems>
    </cacheField>
    <cacheField name="日常工资" numFmtId="0">
      <sharedItems containsSemiMixedTypes="0" containsString="0" containsNumber="1" minValue="0" maxValue="5094.5" count="5">
        <n v="3864"/>
        <n v="3461.5"/>
        <n v="5094.5"/>
        <n v="4692"/>
        <n v="4910.5"/>
      </sharedItems>
    </cacheField>
    <cacheField name="加班工时" numFmtId="0">
      <sharedItems containsSemiMixedTypes="0" containsString="0" containsNumber="1" minValue="0" maxValue="74" count="5">
        <n v="58.5"/>
        <n v="52"/>
        <n v="74"/>
        <n v="69.5"/>
        <n v="73"/>
      </sharedItems>
    </cacheField>
    <cacheField name="加班工价" numFmtId="0">
      <sharedItems containsSemiMixedTypes="0" containsString="0" containsNumber="1" containsInteger="1" minValue="0" maxValue="23" count="1">
        <n v="23"/>
      </sharedItems>
    </cacheField>
    <cacheField name="加班工资" numFmtId="0">
      <sharedItems containsSemiMixedTypes="0" containsString="0" containsNumber="1" minValue="0" maxValue="1702" count="5">
        <n v="1345.5"/>
        <n v="1196"/>
        <n v="1702"/>
        <n v="1598.5"/>
        <n v="1679"/>
      </sharedItems>
    </cacheField>
    <cacheField name="奖惩" numFmtId="0">
      <sharedItems containsSemiMixedTypes="0" containsString="0" containsNumber="1" containsInteger="1" minValue="0" maxValue="0" count="1">
        <n v="0"/>
      </sharedItems>
    </cacheField>
    <cacheField name="工资小计" numFmtId="0">
      <sharedItems containsSemiMixedTypes="0" containsString="0" containsNumber="1" minValue="0" maxValue="6796.5" count="5">
        <n v="5209.5"/>
        <n v="4657.5"/>
        <n v="6796.5"/>
        <n v="6290.5"/>
        <n v="6589.5"/>
      </sharedItems>
    </cacheField>
    <cacheField name="饭补" numFmtId="0">
      <sharedItems containsString="0" containsBlank="1" containsNonDate="0" count="1">
        <m/>
      </sharedItems>
    </cacheField>
    <cacheField name="工资合计" numFmtId="0">
      <sharedItems containsSemiMixedTypes="0" containsString="0" containsNumber="1" minValue="0" maxValue="6796.5" count="5">
        <n v="5209.5"/>
        <n v="4657.5"/>
        <n v="6796.5"/>
        <n v="6290.5"/>
        <n v="6589.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1"/>
    <x v="0"/>
    <x v="1"/>
    <x v="1"/>
    <x v="0"/>
    <x v="1"/>
    <x v="0"/>
    <x v="1"/>
    <x v="0"/>
    <x v="1"/>
  </r>
  <r>
    <x v="0"/>
    <x v="2"/>
    <x v="0"/>
    <x v="2"/>
    <x v="2"/>
    <x v="0"/>
    <x v="2"/>
    <x v="2"/>
    <x v="0"/>
    <x v="2"/>
    <x v="0"/>
    <x v="2"/>
    <x v="0"/>
    <x v="2"/>
  </r>
  <r>
    <x v="0"/>
    <x v="3"/>
    <x v="0"/>
    <x v="3"/>
    <x v="3"/>
    <x v="0"/>
    <x v="3"/>
    <x v="3"/>
    <x v="0"/>
    <x v="3"/>
    <x v="0"/>
    <x v="3"/>
    <x v="0"/>
    <x v="3"/>
  </r>
  <r>
    <x v="0"/>
    <x v="4"/>
    <x v="0"/>
    <x v="4"/>
    <x v="4"/>
    <x v="0"/>
    <x v="4"/>
    <x v="4"/>
    <x v="0"/>
    <x v="4"/>
    <x v="0"/>
    <x v="4"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12:D14" firstHeaderRow="1" firstDataRow="1" firstDataCol="1"/>
  <pivotFields count="14">
    <pivotField axis="axisRow"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2">
    <i>
      <x/>
    </i>
    <i t="grand">
      <x/>
    </i>
  </rowItems>
  <colItems count="1">
    <i/>
  </colItems>
  <dataFields count="1">
    <dataField name="求和项:工资合计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12:D14" firstHeaderRow="1" firstDataRow="1" firstDataCol="1"/>
  <pivotFields count="14">
    <pivotField axis="axisRow"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2">
    <i>
      <x/>
    </i>
    <i t="grand">
      <x/>
    </i>
  </rowItems>
  <colItems count="1">
    <i/>
  </colItems>
  <dataFields count="1">
    <dataField name="求和项:工资合计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7" Type="http://schemas.openxmlformats.org/officeDocument/2006/relationships/ctrlProp" Target="../ctrlProps/ctrlProp74.xml"/><Relationship Id="rId76" Type="http://schemas.openxmlformats.org/officeDocument/2006/relationships/ctrlProp" Target="../ctrlProps/ctrlProp73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J15" sqref="J15"/>
    </sheetView>
  </sheetViews>
  <sheetFormatPr defaultColWidth="9" defaultRowHeight="25" customHeight="1"/>
  <cols>
    <col min="1" max="1" width="5" style="55" customWidth="1"/>
    <col min="2" max="3" width="7.375" style="56"/>
    <col min="4" max="4" width="17.25" style="56"/>
    <col min="5" max="5" width="9.5" style="56" customWidth="1"/>
    <col min="6" max="6" width="9" style="56" customWidth="1"/>
    <col min="7" max="9" width="10.125" style="56" customWidth="1"/>
    <col min="10" max="11" width="8.75" style="56" customWidth="1"/>
    <col min="12" max="12" width="11.625" style="56" customWidth="1"/>
    <col min="13" max="13" width="10.875" style="56" customWidth="1"/>
    <col min="14" max="14" width="10.125" style="56" customWidth="1"/>
    <col min="15" max="15" width="10.375" style="56" customWidth="1"/>
    <col min="16" max="16" width="30" style="57" customWidth="1"/>
    <col min="17" max="16384" width="9" style="56"/>
  </cols>
  <sheetData>
    <row r="1" s="56" customFormat="1" customHeight="1" spans="1:16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8"/>
    </row>
    <row r="2" s="53" customFormat="1" customHeight="1" spans="1:16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58" t="s">
        <v>13</v>
      </c>
      <c r="N2" s="58" t="s">
        <v>14</v>
      </c>
      <c r="O2" s="58" t="s">
        <v>15</v>
      </c>
      <c r="P2" s="58" t="s">
        <v>16</v>
      </c>
    </row>
    <row r="3" s="54" customFormat="1" customHeight="1" spans="1:16">
      <c r="A3" s="59"/>
      <c r="B3" s="60" t="s">
        <v>17</v>
      </c>
      <c r="C3" s="60" t="s">
        <v>18</v>
      </c>
      <c r="D3" s="60" t="s">
        <v>19</v>
      </c>
      <c r="E3" s="61">
        <f>VLOOKUP(C3,考勤!$A:$AI,35,0)</f>
        <v>22</v>
      </c>
      <c r="F3" s="61">
        <f>VLOOKUP(C3,考勤!$A$5:AP19,42,0)</f>
        <v>168</v>
      </c>
      <c r="G3" s="61">
        <v>23</v>
      </c>
      <c r="H3" s="61">
        <f t="shared" ref="H3:H7" si="0">F3*G3</f>
        <v>3864</v>
      </c>
      <c r="I3" s="66">
        <f>VLOOKUP(C3,考勤!$A$5:AP19,41,0)</f>
        <v>58.5</v>
      </c>
      <c r="J3" s="61">
        <v>23</v>
      </c>
      <c r="K3" s="61">
        <f t="shared" ref="K3:K7" si="1">I3*J3</f>
        <v>1345.5</v>
      </c>
      <c r="L3" s="61">
        <f>IFERROR(VLOOKUP(C3,奖惩!B:D,3,0),0)</f>
        <v>0</v>
      </c>
      <c r="M3" s="61">
        <f t="shared" ref="M3:M7" si="2">H3+K3+L3</f>
        <v>5209.5</v>
      </c>
      <c r="N3" s="66"/>
      <c r="O3" s="66">
        <f t="shared" ref="O3:O7" si="3">M3+N3</f>
        <v>5209.5</v>
      </c>
      <c r="P3" s="69" t="str">
        <f>IFERROR(VLOOKUP(C3,奖惩!B:C,2,0),"")</f>
        <v/>
      </c>
    </row>
    <row r="4" s="54" customFormat="1" customHeight="1" spans="1:16">
      <c r="A4" s="59"/>
      <c r="B4" s="60" t="s">
        <v>17</v>
      </c>
      <c r="C4" s="59" t="s">
        <v>20</v>
      </c>
      <c r="D4" s="60" t="s">
        <v>19</v>
      </c>
      <c r="E4" s="61">
        <f>VLOOKUP(C4,考勤!$A:$AI,35,0)</f>
        <v>18</v>
      </c>
      <c r="F4" s="61">
        <f>VLOOKUP(C4,考勤!$A$5:AP19,42,0)</f>
        <v>150.5</v>
      </c>
      <c r="G4" s="61">
        <v>23</v>
      </c>
      <c r="H4" s="61">
        <f t="shared" si="0"/>
        <v>3461.5</v>
      </c>
      <c r="I4" s="66">
        <f>VLOOKUP(C4,考勤!$A$5:AP19,41,0)</f>
        <v>52</v>
      </c>
      <c r="J4" s="61">
        <v>23</v>
      </c>
      <c r="K4" s="61">
        <f t="shared" si="1"/>
        <v>1196</v>
      </c>
      <c r="L4" s="61">
        <f>IFERROR(VLOOKUP(C4,奖惩!B:D,3,0),0)</f>
        <v>0</v>
      </c>
      <c r="M4" s="61">
        <f t="shared" si="2"/>
        <v>4657.5</v>
      </c>
      <c r="N4" s="66"/>
      <c r="O4" s="66">
        <f t="shared" si="3"/>
        <v>4657.5</v>
      </c>
      <c r="P4" s="69" t="str">
        <f>IFERROR(VLOOKUP(C4,奖惩!B:C,2,0),"")</f>
        <v/>
      </c>
    </row>
    <row r="5" s="54" customFormat="1" customHeight="1" spans="1:16">
      <c r="A5" s="59"/>
      <c r="B5" s="60" t="s">
        <v>17</v>
      </c>
      <c r="C5" s="60" t="s">
        <v>21</v>
      </c>
      <c r="D5" s="60" t="s">
        <v>19</v>
      </c>
      <c r="E5" s="61">
        <f>VLOOKUP(C5,考勤!$A:$AI,35,0)</f>
        <v>27.5</v>
      </c>
      <c r="F5" s="61">
        <f>VLOOKUP(C5,考勤!$A$5:AP19,42,0)</f>
        <v>221.5</v>
      </c>
      <c r="G5" s="61">
        <v>23</v>
      </c>
      <c r="H5" s="61">
        <f t="shared" si="0"/>
        <v>5094.5</v>
      </c>
      <c r="I5" s="66">
        <f>VLOOKUP(C5,考勤!$A$5:AP19,41,0)</f>
        <v>74</v>
      </c>
      <c r="J5" s="61">
        <v>23</v>
      </c>
      <c r="K5" s="61">
        <f t="shared" si="1"/>
        <v>1702</v>
      </c>
      <c r="L5" s="61">
        <f>IFERROR(VLOOKUP(C5,奖惩!B:D,3,0),0)</f>
        <v>0</v>
      </c>
      <c r="M5" s="61">
        <f t="shared" si="2"/>
        <v>6796.5</v>
      </c>
      <c r="N5" s="66"/>
      <c r="O5" s="66">
        <f t="shared" si="3"/>
        <v>6796.5</v>
      </c>
      <c r="P5" s="69" t="str">
        <f>IFERROR(VLOOKUP(C5,奖惩!B:C,2,0),"")</f>
        <v/>
      </c>
    </row>
    <row r="6" s="54" customFormat="1" customHeight="1" spans="1:16">
      <c r="A6" s="59"/>
      <c r="B6" s="62" t="s">
        <v>17</v>
      </c>
      <c r="C6" s="63" t="s">
        <v>22</v>
      </c>
      <c r="D6" s="60" t="s">
        <v>19</v>
      </c>
      <c r="E6" s="61">
        <f>VLOOKUP(C6,考勤!$A:$AI,35,0)</f>
        <v>25.5</v>
      </c>
      <c r="F6" s="61">
        <f>VLOOKUP(C6,考勤!$A$5:AP19,42,0)</f>
        <v>204</v>
      </c>
      <c r="G6" s="61">
        <v>23</v>
      </c>
      <c r="H6" s="61">
        <f t="shared" si="0"/>
        <v>4692</v>
      </c>
      <c r="I6" s="66">
        <f>VLOOKUP(C6,考勤!$A$5:AP19,41,0)</f>
        <v>69.5</v>
      </c>
      <c r="J6" s="61">
        <v>23</v>
      </c>
      <c r="K6" s="61">
        <f t="shared" si="1"/>
        <v>1598.5</v>
      </c>
      <c r="L6" s="61">
        <f>IFERROR(VLOOKUP(C6,奖惩!B:D,3,0),0)</f>
        <v>0</v>
      </c>
      <c r="M6" s="61">
        <f t="shared" si="2"/>
        <v>6290.5</v>
      </c>
      <c r="N6" s="66"/>
      <c r="O6" s="66">
        <f t="shared" si="3"/>
        <v>6290.5</v>
      </c>
      <c r="P6" s="69" t="str">
        <f>IFERROR(VLOOKUP(C6,奖惩!B:C,2,0),"")</f>
        <v/>
      </c>
    </row>
    <row r="7" s="54" customFormat="1" customHeight="1" spans="1:16">
      <c r="A7" s="59"/>
      <c r="B7" s="60" t="s">
        <v>17</v>
      </c>
      <c r="C7" s="60" t="s">
        <v>23</v>
      </c>
      <c r="D7" s="60" t="s">
        <v>19</v>
      </c>
      <c r="E7" s="61">
        <f>VLOOKUP(C7,考勤!$A:$AI,35,0)</f>
        <v>26.5</v>
      </c>
      <c r="F7" s="61">
        <f>VLOOKUP(C7,考勤!$A$5:AP19,42,0)</f>
        <v>213.5</v>
      </c>
      <c r="G7" s="61">
        <v>23</v>
      </c>
      <c r="H7" s="61">
        <f t="shared" si="0"/>
        <v>4910.5</v>
      </c>
      <c r="I7" s="66">
        <f>VLOOKUP(C7,考勤!$A$5:AP19,41,0)</f>
        <v>73</v>
      </c>
      <c r="J7" s="61">
        <v>23</v>
      </c>
      <c r="K7" s="61">
        <f t="shared" si="1"/>
        <v>1679</v>
      </c>
      <c r="L7" s="61">
        <f>IFERROR(VLOOKUP(C7,奖惩!B:D,3,0),0)</f>
        <v>0</v>
      </c>
      <c r="M7" s="61">
        <f t="shared" si="2"/>
        <v>6589.5</v>
      </c>
      <c r="N7" s="66"/>
      <c r="O7" s="66">
        <f t="shared" si="3"/>
        <v>6589.5</v>
      </c>
      <c r="P7" s="69" t="str">
        <f>IFERROR(VLOOKUP(C7,奖惩!B:C,2,0),"")</f>
        <v/>
      </c>
    </row>
    <row r="8" s="54" customFormat="1" customHeight="1" spans="1:16">
      <c r="A8" s="59" t="s">
        <v>24</v>
      </c>
      <c r="B8" s="64"/>
      <c r="C8" s="64"/>
      <c r="D8" s="65"/>
      <c r="E8" s="66">
        <f t="shared" ref="E8:O8" si="4">SUM(E3:E7)</f>
        <v>119.5</v>
      </c>
      <c r="F8" s="66">
        <f t="shared" si="4"/>
        <v>957.5</v>
      </c>
      <c r="G8" s="66">
        <f t="shared" si="4"/>
        <v>115</v>
      </c>
      <c r="H8" s="66">
        <f t="shared" si="4"/>
        <v>22022.5</v>
      </c>
      <c r="I8" s="66">
        <f t="shared" si="4"/>
        <v>327</v>
      </c>
      <c r="J8" s="66">
        <f t="shared" si="4"/>
        <v>115</v>
      </c>
      <c r="K8" s="66">
        <f t="shared" si="4"/>
        <v>7521</v>
      </c>
      <c r="L8" s="66">
        <f t="shared" si="4"/>
        <v>0</v>
      </c>
      <c r="M8" s="66">
        <f t="shared" si="4"/>
        <v>29543.5</v>
      </c>
      <c r="N8" s="66">
        <f t="shared" si="4"/>
        <v>0</v>
      </c>
      <c r="O8" s="66">
        <f t="shared" si="4"/>
        <v>29543.5</v>
      </c>
      <c r="P8" s="70"/>
    </row>
    <row r="9" s="54" customFormat="1" customHeight="1" spans="1:16">
      <c r="A9" s="59" t="s">
        <v>25</v>
      </c>
      <c r="B9" s="59"/>
      <c r="C9" s="59">
        <f>O8</f>
        <v>29543.5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="54" customFormat="1" customHeight="1" spans="1:16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71"/>
    </row>
    <row r="11" s="54" customFormat="1" customHeight="1" spans="1:16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</row>
    <row r="12" s="54" customFormat="1" customHeight="1" spans="1:16">
      <c r="A12" s="55"/>
      <c r="B12" s="56"/>
      <c r="C12" t="s">
        <v>2</v>
      </c>
      <c r="D12" t="s">
        <v>26</v>
      </c>
      <c r="E12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7"/>
    </row>
    <row r="13" s="54" customFormat="1" customHeight="1" spans="1:16">
      <c r="A13" s="55"/>
      <c r="B13"/>
      <c r="C13" t="s">
        <v>17</v>
      </c>
      <c r="D13">
        <v>29543.5</v>
      </c>
      <c r="E13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</row>
    <row r="14" s="54" customFormat="1" customHeight="1" spans="1:16">
      <c r="A14" s="55"/>
      <c r="B14"/>
      <c r="C14" t="s">
        <v>27</v>
      </c>
      <c r="D14">
        <v>29543.5</v>
      </c>
      <c r="E14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</row>
    <row r="15" s="54" customFormat="1" customHeight="1" spans="1:16">
      <c r="A15" s="55"/>
      <c r="B15"/>
      <c r="C15"/>
      <c r="D15"/>
      <c r="E15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</row>
    <row r="16" s="54" customFormat="1" customHeight="1" spans="1:16">
      <c r="A16" s="55"/>
      <c r="B16"/>
      <c r="C16"/>
      <c r="D16"/>
      <c r="E1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7"/>
    </row>
    <row r="17" s="54" customFormat="1" customHeight="1" spans="1:16">
      <c r="A17" s="55"/>
      <c r="B17"/>
      <c r="C17"/>
      <c r="D17"/>
      <c r="E17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</row>
    <row r="18" s="54" customFormat="1" customHeight="1" spans="1:16">
      <c r="A18" s="55"/>
      <c r="B18"/>
      <c r="C18"/>
      <c r="D18"/>
      <c r="E18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</row>
    <row r="19" s="54" customFormat="1" customHeight="1" spans="1:16">
      <c r="A19" s="55"/>
      <c r="B19"/>
      <c r="C19"/>
      <c r="D19"/>
      <c r="E19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</row>
    <row r="20" s="54" customFormat="1" customHeight="1" spans="1:16">
      <c r="A20" s="55"/>
      <c r="B20"/>
      <c r="C20"/>
      <c r="D20"/>
      <c r="E20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7"/>
    </row>
    <row r="21" s="54" customFormat="1" customHeight="1" spans="1:16">
      <c r="A21" s="55"/>
      <c r="B21"/>
      <c r="C21"/>
      <c r="D21"/>
      <c r="E21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7"/>
    </row>
    <row r="22" s="21" customFormat="1" customHeight="1" spans="1:16">
      <c r="A22" s="55"/>
      <c r="B22"/>
      <c r="C22"/>
      <c r="D22"/>
      <c r="E22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7"/>
    </row>
    <row r="23" s="72" customFormat="1" customHeight="1" spans="1:16">
      <c r="A23" s="55"/>
      <c r="B23"/>
      <c r="C23"/>
      <c r="D23"/>
      <c r="E23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7"/>
    </row>
    <row r="24" s="56" customFormat="1" customHeight="1" spans="1:16">
      <c r="A24" s="55"/>
      <c r="B24"/>
      <c r="C24"/>
      <c r="D24"/>
      <c r="E24"/>
      <c r="P24" s="57"/>
    </row>
    <row r="25" s="56" customFormat="1" customHeight="1" spans="1:16">
      <c r="A25" s="55"/>
      <c r="B25"/>
      <c r="C25"/>
      <c r="D25"/>
      <c r="E25"/>
      <c r="P25" s="57"/>
    </row>
    <row r="26" s="56" customFormat="1" customHeight="1" spans="1:16">
      <c r="A26" s="55"/>
      <c r="B26"/>
      <c r="C26"/>
      <c r="D26"/>
      <c r="E26"/>
      <c r="P26" s="57"/>
    </row>
    <row r="27" s="56" customFormat="1" customHeight="1" spans="1:16">
      <c r="A27" s="55"/>
      <c r="C27"/>
      <c r="D27"/>
      <c r="E27"/>
      <c r="P27" s="57"/>
    </row>
    <row r="28" s="56" customFormat="1" customHeight="1" spans="1:16">
      <c r="A28" s="55"/>
      <c r="C28"/>
      <c r="D28"/>
      <c r="E28"/>
      <c r="P28" s="57"/>
    </row>
    <row r="29" s="56" customFormat="1" customHeight="1" spans="1:16">
      <c r="A29" s="55"/>
      <c r="C29"/>
      <c r="D29"/>
      <c r="E29"/>
      <c r="P29" s="57"/>
    </row>
  </sheetData>
  <mergeCells count="4">
    <mergeCell ref="A1:P1"/>
    <mergeCell ref="A9:B9"/>
    <mergeCell ref="C9:P9"/>
    <mergeCell ref="A10:P10"/>
  </mergeCells>
  <conditionalFormatting sqref="C$1:C$1048576">
    <cfRule type="duplicateValues" dxfId="0" priority="1"/>
  </conditionalFormatting>
  <pageMargins left="0.251388888888889" right="0.251388888888889" top="0.196527777777778" bottom="0.196527777777778" header="0.298611111111111" footer="0.298611111111111"/>
  <pageSetup paperSize="9" scale="75" orientation="landscape" horizontalDpi="600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K14" sqref="K14"/>
    </sheetView>
  </sheetViews>
  <sheetFormatPr defaultColWidth="9" defaultRowHeight="25" customHeight="1"/>
  <cols>
    <col min="1" max="1" width="5" style="55" customWidth="1"/>
    <col min="2" max="3" width="7.375" style="56"/>
    <col min="4" max="4" width="17.25" style="56"/>
    <col min="5" max="5" width="9.5" style="56" customWidth="1"/>
    <col min="6" max="6" width="9" style="56" customWidth="1"/>
    <col min="7" max="9" width="10.125" style="56" customWidth="1"/>
    <col min="10" max="11" width="8.75" style="56" customWidth="1"/>
    <col min="12" max="12" width="11.625" style="56" customWidth="1"/>
    <col min="13" max="13" width="10.875" style="56" customWidth="1"/>
    <col min="14" max="14" width="10.125" style="56" customWidth="1"/>
    <col min="15" max="15" width="10.375" style="56" customWidth="1"/>
    <col min="16" max="16" width="30" style="57" customWidth="1"/>
    <col min="17" max="16384" width="9" style="56"/>
  </cols>
  <sheetData>
    <row r="1" customHeight="1" spans="1:16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8"/>
    </row>
    <row r="2" s="53" customFormat="1" customHeight="1" spans="1:16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58" t="s">
        <v>13</v>
      </c>
      <c r="N2" s="58" t="s">
        <v>14</v>
      </c>
      <c r="O2" s="58" t="s">
        <v>15</v>
      </c>
      <c r="P2" s="58" t="s">
        <v>16</v>
      </c>
    </row>
    <row r="3" s="54" customFormat="1" customHeight="1" spans="1:16">
      <c r="A3" s="59"/>
      <c r="B3" s="60" t="s">
        <v>17</v>
      </c>
      <c r="C3" s="60" t="s">
        <v>18</v>
      </c>
      <c r="D3" s="60" t="s">
        <v>19</v>
      </c>
      <c r="E3" s="61">
        <f>VLOOKUP(C3,考勤!$A:$AI,35,0)</f>
        <v>22</v>
      </c>
      <c r="F3" s="61">
        <f>VLOOKUP(C3,考勤!$A$5:AP19,42,0)</f>
        <v>168</v>
      </c>
      <c r="G3" s="61">
        <v>23</v>
      </c>
      <c r="H3" s="61">
        <f>F3*G3</f>
        <v>3864</v>
      </c>
      <c r="I3" s="66">
        <f>VLOOKUP(C3,考勤!$A$5:AP19,41,0)</f>
        <v>58.5</v>
      </c>
      <c r="J3" s="61">
        <v>23</v>
      </c>
      <c r="K3" s="61">
        <f>I3*J3</f>
        <v>1345.5</v>
      </c>
      <c r="L3" s="61">
        <f>IFERROR(VLOOKUP(C3,奖惩!B:D,3,0),0)</f>
        <v>0</v>
      </c>
      <c r="M3" s="61">
        <f>H3+K3+L3</f>
        <v>5209.5</v>
      </c>
      <c r="N3" s="66"/>
      <c r="O3" s="66">
        <f>M3+N3</f>
        <v>5209.5</v>
      </c>
      <c r="P3" s="69" t="str">
        <f>IFERROR(VLOOKUP(C3,奖惩!B:C,2,0),"")</f>
        <v/>
      </c>
    </row>
    <row r="4" s="54" customFormat="1" customHeight="1" spans="1:16">
      <c r="A4" s="59"/>
      <c r="B4" s="60" t="s">
        <v>17</v>
      </c>
      <c r="C4" s="59" t="s">
        <v>20</v>
      </c>
      <c r="D4" s="60" t="s">
        <v>19</v>
      </c>
      <c r="E4" s="61">
        <f>VLOOKUP(C4,考勤!$A:$AI,35,0)</f>
        <v>18</v>
      </c>
      <c r="F4" s="61">
        <f>VLOOKUP(C4,考勤!$A$5:AP19,42,0)</f>
        <v>150.5</v>
      </c>
      <c r="G4" s="61">
        <v>23</v>
      </c>
      <c r="H4" s="61">
        <f>F4*G4</f>
        <v>3461.5</v>
      </c>
      <c r="I4" s="66">
        <f>VLOOKUP(C4,考勤!$A$5:AP19,41,0)</f>
        <v>52</v>
      </c>
      <c r="J4" s="61">
        <v>23</v>
      </c>
      <c r="K4" s="61">
        <f>I4*J4</f>
        <v>1196</v>
      </c>
      <c r="L4" s="61">
        <f>IFERROR(VLOOKUP(C4,奖惩!B:D,3,0),0)</f>
        <v>0</v>
      </c>
      <c r="M4" s="61">
        <f>H4+K4+L4</f>
        <v>4657.5</v>
      </c>
      <c r="N4" s="66"/>
      <c r="O4" s="66">
        <f>M4+N4</f>
        <v>4657.5</v>
      </c>
      <c r="P4" s="69" t="str">
        <f>IFERROR(VLOOKUP(C4,奖惩!B:C,2,0),"")</f>
        <v/>
      </c>
    </row>
    <row r="5" s="54" customFormat="1" customHeight="1" spans="1:16">
      <c r="A5" s="59"/>
      <c r="B5" s="60" t="s">
        <v>17</v>
      </c>
      <c r="C5" s="60" t="s">
        <v>21</v>
      </c>
      <c r="D5" s="60" t="s">
        <v>19</v>
      </c>
      <c r="E5" s="61">
        <f>VLOOKUP(C5,考勤!$A:$AI,35,0)</f>
        <v>27.5</v>
      </c>
      <c r="F5" s="61">
        <f>VLOOKUP(C5,考勤!$A$5:AP19,42,0)</f>
        <v>221.5</v>
      </c>
      <c r="G5" s="61">
        <v>23</v>
      </c>
      <c r="H5" s="61">
        <f>F5*G5</f>
        <v>5094.5</v>
      </c>
      <c r="I5" s="66">
        <f>VLOOKUP(C5,考勤!$A$5:AP19,41,0)</f>
        <v>74</v>
      </c>
      <c r="J5" s="61">
        <v>23</v>
      </c>
      <c r="K5" s="61">
        <f>I5*J5</f>
        <v>1702</v>
      </c>
      <c r="L5" s="61">
        <f>IFERROR(VLOOKUP(C5,奖惩!B:D,3,0),0)</f>
        <v>0</v>
      </c>
      <c r="M5" s="61">
        <f>H5+K5+L5</f>
        <v>6796.5</v>
      </c>
      <c r="N5" s="66"/>
      <c r="O5" s="66">
        <f>M5+N5</f>
        <v>6796.5</v>
      </c>
      <c r="P5" s="69" t="str">
        <f>IFERROR(VLOOKUP(C5,奖惩!B:C,2,0),"")</f>
        <v/>
      </c>
    </row>
    <row r="6" s="54" customFormat="1" customHeight="1" spans="1:16">
      <c r="A6" s="59"/>
      <c r="B6" s="62" t="s">
        <v>17</v>
      </c>
      <c r="C6" s="63" t="s">
        <v>22</v>
      </c>
      <c r="D6" s="60" t="s">
        <v>19</v>
      </c>
      <c r="E6" s="61">
        <f>VLOOKUP(C6,考勤!$A:$AI,35,0)</f>
        <v>25.5</v>
      </c>
      <c r="F6" s="61">
        <f>VLOOKUP(C6,考勤!$A$5:AP19,42,0)</f>
        <v>204</v>
      </c>
      <c r="G6" s="61">
        <v>23</v>
      </c>
      <c r="H6" s="61">
        <f>F6*G6</f>
        <v>4692</v>
      </c>
      <c r="I6" s="66">
        <f>VLOOKUP(C6,考勤!$A$5:AP19,41,0)</f>
        <v>69.5</v>
      </c>
      <c r="J6" s="61">
        <v>23</v>
      </c>
      <c r="K6" s="61">
        <f>I6*J6</f>
        <v>1598.5</v>
      </c>
      <c r="L6" s="61">
        <f>IFERROR(VLOOKUP(C6,奖惩!B:D,3,0),0)</f>
        <v>0</v>
      </c>
      <c r="M6" s="61">
        <f>H6+K6+L6</f>
        <v>6290.5</v>
      </c>
      <c r="N6" s="66"/>
      <c r="O6" s="66">
        <f>M6+N6</f>
        <v>6290.5</v>
      </c>
      <c r="P6" s="69" t="str">
        <f>IFERROR(VLOOKUP(C6,奖惩!B:C,2,0),"")</f>
        <v/>
      </c>
    </row>
    <row r="7" s="54" customFormat="1" customHeight="1" spans="1:16">
      <c r="A7" s="59"/>
      <c r="B7" s="60" t="s">
        <v>17</v>
      </c>
      <c r="C7" s="60" t="s">
        <v>23</v>
      </c>
      <c r="D7" s="60" t="s">
        <v>19</v>
      </c>
      <c r="E7" s="61">
        <f>VLOOKUP(C7,考勤!$A:$AI,35,0)</f>
        <v>26.5</v>
      </c>
      <c r="F7" s="61">
        <f>VLOOKUP(C7,考勤!$A$5:AP19,42,0)</f>
        <v>213.5</v>
      </c>
      <c r="G7" s="61">
        <v>23</v>
      </c>
      <c r="H7" s="61">
        <f>F7*G7</f>
        <v>4910.5</v>
      </c>
      <c r="I7" s="66">
        <f>VLOOKUP(C7,考勤!$A$5:AP19,41,0)</f>
        <v>73</v>
      </c>
      <c r="J7" s="61">
        <v>23</v>
      </c>
      <c r="K7" s="61">
        <f>I7*J7</f>
        <v>1679</v>
      </c>
      <c r="L7" s="61">
        <f>IFERROR(VLOOKUP(C7,奖惩!B:D,3,0),0)</f>
        <v>0</v>
      </c>
      <c r="M7" s="61">
        <f>H7+K7+L7</f>
        <v>6589.5</v>
      </c>
      <c r="N7" s="66"/>
      <c r="O7" s="66">
        <f>M7+N7</f>
        <v>6589.5</v>
      </c>
      <c r="P7" s="69" t="str">
        <f>IFERROR(VLOOKUP(C7,奖惩!B:C,2,0),"")</f>
        <v/>
      </c>
    </row>
    <row r="8" customHeight="1" spans="1:16">
      <c r="A8" s="59" t="s">
        <v>24</v>
      </c>
      <c r="B8" s="64"/>
      <c r="C8" s="64"/>
      <c r="D8" s="65"/>
      <c r="E8" s="66">
        <f>SUM(E3:E7)</f>
        <v>119.5</v>
      </c>
      <c r="F8" s="66">
        <f>SUM(F3:F7)</f>
        <v>957.5</v>
      </c>
      <c r="G8" s="66">
        <f>SUM(G3:G7)</f>
        <v>115</v>
      </c>
      <c r="H8" s="66">
        <f t="shared" ref="H8:O8" si="0">SUM(H3:H7)</f>
        <v>22022.5</v>
      </c>
      <c r="I8" s="66">
        <f t="shared" si="0"/>
        <v>327</v>
      </c>
      <c r="J8" s="66">
        <f t="shared" si="0"/>
        <v>115</v>
      </c>
      <c r="K8" s="66">
        <f t="shared" si="0"/>
        <v>7521</v>
      </c>
      <c r="L8" s="66">
        <f t="shared" si="0"/>
        <v>0</v>
      </c>
      <c r="M8" s="66">
        <f t="shared" si="0"/>
        <v>29543.5</v>
      </c>
      <c r="N8" s="66">
        <f t="shared" si="0"/>
        <v>0</v>
      </c>
      <c r="O8" s="66">
        <f t="shared" si="0"/>
        <v>29543.5</v>
      </c>
      <c r="P8" s="70"/>
    </row>
    <row r="9" customHeight="1" spans="1:16">
      <c r="A9" s="59" t="s">
        <v>25</v>
      </c>
      <c r="B9" s="59"/>
      <c r="C9" s="59">
        <f>O8</f>
        <v>29543.5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customHeight="1" spans="1:16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71"/>
    </row>
    <row r="12" customHeight="1" spans="3:5">
      <c r="C12" t="s">
        <v>2</v>
      </c>
      <c r="D12" t="s">
        <v>26</v>
      </c>
      <c r="E12"/>
    </row>
    <row r="13" customHeight="1" spans="2:5">
      <c r="B13"/>
      <c r="C13" t="s">
        <v>17</v>
      </c>
      <c r="D13">
        <v>29543.5</v>
      </c>
      <c r="E13"/>
    </row>
    <row r="14" customHeight="1" spans="2:5">
      <c r="B14"/>
      <c r="C14" t="s">
        <v>27</v>
      </c>
      <c r="D14">
        <v>29543.5</v>
      </c>
      <c r="E14"/>
    </row>
    <row r="15" customHeight="1" spans="2:5">
      <c r="B15"/>
      <c r="C15"/>
      <c r="D15"/>
      <c r="E15"/>
    </row>
    <row r="16" customHeight="1" spans="2:5">
      <c r="B16"/>
      <c r="C16"/>
      <c r="D16"/>
      <c r="E16"/>
    </row>
    <row r="17" customHeight="1" spans="2:5">
      <c r="B17"/>
      <c r="C17"/>
      <c r="D17"/>
      <c r="E17"/>
    </row>
    <row r="18" customHeight="1" spans="2:5">
      <c r="B18"/>
      <c r="C18"/>
      <c r="D18"/>
      <c r="E18"/>
    </row>
    <row r="19" customHeight="1" spans="2:5">
      <c r="B19"/>
      <c r="C19"/>
      <c r="D19"/>
      <c r="E19"/>
    </row>
    <row r="20" customHeight="1" spans="2:5">
      <c r="B20"/>
      <c r="C20"/>
      <c r="D20"/>
      <c r="E20"/>
    </row>
    <row r="21" customHeight="1" spans="2:5">
      <c r="B21"/>
      <c r="C21"/>
      <c r="D21"/>
      <c r="E21"/>
    </row>
    <row r="22" customHeight="1" spans="2:5">
      <c r="B22"/>
      <c r="C22"/>
      <c r="D22"/>
      <c r="E22"/>
    </row>
    <row r="23" customHeight="1" spans="2:5">
      <c r="B23"/>
      <c r="C23"/>
      <c r="D23"/>
      <c r="E23"/>
    </row>
    <row r="24" customHeight="1" spans="2:5">
      <c r="B24"/>
      <c r="C24"/>
      <c r="D24"/>
      <c r="E24"/>
    </row>
    <row r="25" customHeight="1" spans="2:5">
      <c r="B25"/>
      <c r="C25"/>
      <c r="D25"/>
      <c r="E25"/>
    </row>
    <row r="26" customHeight="1" spans="2:5">
      <c r="B26"/>
      <c r="C26"/>
      <c r="D26"/>
      <c r="E26"/>
    </row>
    <row r="27" customHeight="1" spans="3:5">
      <c r="C27"/>
      <c r="D27"/>
      <c r="E27"/>
    </row>
    <row r="28" customHeight="1" spans="3:5">
      <c r="C28"/>
      <c r="D28"/>
      <c r="E28"/>
    </row>
    <row r="29" customHeight="1" spans="3:5">
      <c r="C29"/>
      <c r="D29"/>
      <c r="E29"/>
    </row>
  </sheetData>
  <autoFilter ref="A2:P10">
    <extLst/>
  </autoFilter>
  <sortState ref="B3:O21">
    <sortCondition ref="B3:B21"/>
  </sortState>
  <mergeCells count="4">
    <mergeCell ref="A1:P1"/>
    <mergeCell ref="A9:B9"/>
    <mergeCell ref="C9:P9"/>
    <mergeCell ref="A10:P10"/>
  </mergeCells>
  <conditionalFormatting sqref="C$1:C$1048576">
    <cfRule type="duplicateValues" dxfId="0" priority="1"/>
  </conditionalFormatting>
  <pageMargins left="0.590277777777778" right="0.590277777777778" top="0.118055555555556" bottom="0.354166666666667" header="0.118055555555556" footer="0.156944444444444"/>
  <pageSetup paperSize="9" scale="90" orientation="landscape" horizontalDpi="600"/>
  <headerFooter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B7" sqref="A5:A19 B5:B19"/>
    </sheetView>
  </sheetViews>
  <sheetFormatPr defaultColWidth="9" defaultRowHeight="13.5"/>
  <cols>
    <col min="1" max="2" width="6.63333333333333" style="22" customWidth="1"/>
    <col min="3" max="33" width="4.275" style="22" customWidth="1"/>
    <col min="34" max="34" width="5" style="22" customWidth="1"/>
    <col min="35" max="35" width="7.75" style="22" customWidth="1"/>
    <col min="36" max="36" width="11" style="22" customWidth="1"/>
    <col min="37" max="37" width="7.63333333333333" style="22" customWidth="1"/>
    <col min="38" max="38" width="5.5" style="22" customWidth="1"/>
    <col min="39" max="39" width="10.3833333333333" style="22" customWidth="1"/>
    <col min="40" max="40" width="7.88333333333333" style="22" customWidth="1"/>
    <col min="41" max="41" width="8" style="24" customWidth="1"/>
    <col min="42" max="55" width="9" style="22" customWidth="1"/>
    <col min="56" max="16381" width="9" style="22"/>
    <col min="16382" max="16384" width="9" style="23"/>
  </cols>
  <sheetData>
    <row r="1" s="22" customFormat="1" ht="30" customHeight="1" spans="1:16381">
      <c r="A1" s="25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39"/>
      <c r="AK1" s="39"/>
      <c r="AL1" s="40">
        <v>2023</v>
      </c>
      <c r="AM1" s="40"/>
      <c r="AN1" s="41">
        <v>7</v>
      </c>
      <c r="XEZ1" s="23"/>
      <c r="XFA1" s="23"/>
    </row>
    <row r="2" s="22" customFormat="1" ht="21" customHeight="1" spans="1:16381">
      <c r="A2" s="25" t="str">
        <f>AL1&amp;"年"&amp;AN1&amp;"月"&amp;"("&amp;TEXT(DATE(AL1,AN1,1),"mm月dd日")&amp;"-"&amp;TEXT(EOMONTH(DATE(AL1,AN1,1),0),"mm月dd日")&amp;")"&amp;AJ1&amp;AJ2&amp;"考勤表"</f>
        <v>2023年7月(07月01日-07月31日)金属件厂焊接车间考勤表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42" t="s">
        <v>29</v>
      </c>
      <c r="AK2" s="42"/>
      <c r="AL2" s="42"/>
      <c r="AM2" s="26" t="s">
        <v>30</v>
      </c>
      <c r="AN2" s="43"/>
      <c r="XEZ2" s="23"/>
      <c r="XFA2" s="23"/>
    </row>
    <row r="3" s="22" customFormat="1" ht="15" customHeight="1" spans="1:16381">
      <c r="A3" s="27" t="s">
        <v>31</v>
      </c>
      <c r="B3" s="28" t="s">
        <v>32</v>
      </c>
      <c r="C3" s="28" t="s">
        <v>33</v>
      </c>
      <c r="D3" s="29">
        <f t="shared" ref="D3:AE3" si="0">DATE($AL$1,$AN$1,1)+COLUMN(A:A)-1</f>
        <v>45108</v>
      </c>
      <c r="E3" s="29">
        <f t="shared" si="0"/>
        <v>45109</v>
      </c>
      <c r="F3" s="29">
        <f t="shared" si="0"/>
        <v>45110</v>
      </c>
      <c r="G3" s="29">
        <f t="shared" si="0"/>
        <v>45111</v>
      </c>
      <c r="H3" s="29">
        <f t="shared" si="0"/>
        <v>45112</v>
      </c>
      <c r="I3" s="29">
        <f t="shared" si="0"/>
        <v>45113</v>
      </c>
      <c r="J3" s="29">
        <f t="shared" si="0"/>
        <v>45114</v>
      </c>
      <c r="K3" s="29">
        <f t="shared" si="0"/>
        <v>45115</v>
      </c>
      <c r="L3" s="29">
        <f t="shared" si="0"/>
        <v>45116</v>
      </c>
      <c r="M3" s="29">
        <f t="shared" si="0"/>
        <v>45117</v>
      </c>
      <c r="N3" s="29">
        <f t="shared" si="0"/>
        <v>45118</v>
      </c>
      <c r="O3" s="29">
        <f t="shared" si="0"/>
        <v>45119</v>
      </c>
      <c r="P3" s="29">
        <f t="shared" si="0"/>
        <v>45120</v>
      </c>
      <c r="Q3" s="29">
        <f t="shared" si="0"/>
        <v>45121</v>
      </c>
      <c r="R3" s="29">
        <f t="shared" si="0"/>
        <v>45122</v>
      </c>
      <c r="S3" s="29">
        <f t="shared" si="0"/>
        <v>45123</v>
      </c>
      <c r="T3" s="29">
        <f t="shared" si="0"/>
        <v>45124</v>
      </c>
      <c r="U3" s="29">
        <f t="shared" si="0"/>
        <v>45125</v>
      </c>
      <c r="V3" s="29">
        <f t="shared" si="0"/>
        <v>45126</v>
      </c>
      <c r="W3" s="29">
        <f t="shared" si="0"/>
        <v>45127</v>
      </c>
      <c r="X3" s="29">
        <f t="shared" si="0"/>
        <v>45128</v>
      </c>
      <c r="Y3" s="29">
        <f t="shared" si="0"/>
        <v>45129</v>
      </c>
      <c r="Z3" s="29">
        <f t="shared" si="0"/>
        <v>45130</v>
      </c>
      <c r="AA3" s="29">
        <f t="shared" si="0"/>
        <v>45131</v>
      </c>
      <c r="AB3" s="29">
        <f t="shared" si="0"/>
        <v>45132</v>
      </c>
      <c r="AC3" s="29">
        <f t="shared" si="0"/>
        <v>45133</v>
      </c>
      <c r="AD3" s="29">
        <f t="shared" si="0"/>
        <v>45134</v>
      </c>
      <c r="AE3" s="29">
        <f t="shared" si="0"/>
        <v>45135</v>
      </c>
      <c r="AF3" s="29">
        <f>IF(DAY(DATE($AL$1,$AN$1,1)+COLUMN(AC:AC)-1)&lt;5,"",DATE($AL$1,$AN$1,1)+COLUMN(AC:AC)-1)</f>
        <v>45136</v>
      </c>
      <c r="AG3" s="29">
        <f>IF(DAY(DATE($AL$1,$AN$1,1)+COLUMN(AD:AD)-1)&lt;5,"",DATE($AL$1,$AN$1,1)+COLUMN(AD:AD)-1)</f>
        <v>45137</v>
      </c>
      <c r="AH3" s="29">
        <f>IF(DAY(DATE($AL$1,$AN$1,1)+COLUMN(AE:AE)-1)&lt;5,"",DATE($AL$1,$AN$1,1)+COLUMN(AE:AE)-1)</f>
        <v>45138</v>
      </c>
      <c r="AI3" s="44" t="s">
        <v>34</v>
      </c>
      <c r="AJ3" s="45" t="s">
        <v>35</v>
      </c>
      <c r="AK3" s="45" t="s">
        <v>36</v>
      </c>
      <c r="AL3" s="45"/>
      <c r="AM3" s="45" t="s">
        <v>37</v>
      </c>
      <c r="AN3" s="28" t="s">
        <v>38</v>
      </c>
      <c r="AO3" s="48" t="s">
        <v>39</v>
      </c>
      <c r="AP3" s="48" t="s">
        <v>40</v>
      </c>
      <c r="XEY3" s="23"/>
      <c r="XEZ3" s="23"/>
      <c r="XFA3" s="23"/>
    </row>
    <row r="4" s="22" customFormat="1" ht="15" customHeight="1" spans="1:16381">
      <c r="A4" s="27" t="s">
        <v>3</v>
      </c>
      <c r="B4" s="28"/>
      <c r="C4" s="28"/>
      <c r="D4" s="30" t="str">
        <f t="shared" ref="D4:AH4" si="1">TEXT(D3,"aaa")</f>
        <v>六</v>
      </c>
      <c r="E4" s="30" t="str">
        <f t="shared" si="1"/>
        <v>日</v>
      </c>
      <c r="F4" s="30" t="str">
        <f t="shared" si="1"/>
        <v>一</v>
      </c>
      <c r="G4" s="30" t="str">
        <f t="shared" si="1"/>
        <v>二</v>
      </c>
      <c r="H4" s="30" t="str">
        <f t="shared" si="1"/>
        <v>三</v>
      </c>
      <c r="I4" s="30" t="str">
        <f t="shared" si="1"/>
        <v>四</v>
      </c>
      <c r="J4" s="30" t="str">
        <f t="shared" si="1"/>
        <v>五</v>
      </c>
      <c r="K4" s="30" t="str">
        <f t="shared" si="1"/>
        <v>六</v>
      </c>
      <c r="L4" s="30" t="str">
        <f t="shared" si="1"/>
        <v>日</v>
      </c>
      <c r="M4" s="30" t="str">
        <f t="shared" si="1"/>
        <v>一</v>
      </c>
      <c r="N4" s="30" t="str">
        <f t="shared" si="1"/>
        <v>二</v>
      </c>
      <c r="O4" s="30" t="str">
        <f t="shared" si="1"/>
        <v>三</v>
      </c>
      <c r="P4" s="30" t="str">
        <f t="shared" si="1"/>
        <v>四</v>
      </c>
      <c r="Q4" s="30" t="str">
        <f t="shared" si="1"/>
        <v>五</v>
      </c>
      <c r="R4" s="30" t="str">
        <f t="shared" si="1"/>
        <v>六</v>
      </c>
      <c r="S4" s="30" t="str">
        <f t="shared" si="1"/>
        <v>日</v>
      </c>
      <c r="T4" s="30" t="str">
        <f t="shared" si="1"/>
        <v>一</v>
      </c>
      <c r="U4" s="30" t="str">
        <f t="shared" si="1"/>
        <v>二</v>
      </c>
      <c r="V4" s="30" t="str">
        <f t="shared" si="1"/>
        <v>三</v>
      </c>
      <c r="W4" s="30" t="str">
        <f t="shared" si="1"/>
        <v>四</v>
      </c>
      <c r="X4" s="30" t="str">
        <f t="shared" si="1"/>
        <v>五</v>
      </c>
      <c r="Y4" s="30" t="str">
        <f t="shared" si="1"/>
        <v>六</v>
      </c>
      <c r="Z4" s="30" t="str">
        <f t="shared" si="1"/>
        <v>日</v>
      </c>
      <c r="AA4" s="30" t="str">
        <f t="shared" si="1"/>
        <v>一</v>
      </c>
      <c r="AB4" s="30" t="str">
        <f t="shared" si="1"/>
        <v>二</v>
      </c>
      <c r="AC4" s="30" t="str">
        <f t="shared" si="1"/>
        <v>三</v>
      </c>
      <c r="AD4" s="30" t="str">
        <f t="shared" si="1"/>
        <v>四</v>
      </c>
      <c r="AE4" s="30" t="str">
        <f t="shared" si="1"/>
        <v>五</v>
      </c>
      <c r="AF4" s="30" t="str">
        <f t="shared" si="1"/>
        <v>六</v>
      </c>
      <c r="AG4" s="30" t="str">
        <f t="shared" si="1"/>
        <v>日</v>
      </c>
      <c r="AH4" s="30" t="str">
        <f t="shared" si="1"/>
        <v>一</v>
      </c>
      <c r="AI4" s="44"/>
      <c r="AJ4" s="45"/>
      <c r="AK4" s="45" t="s">
        <v>41</v>
      </c>
      <c r="AL4" s="45" t="s">
        <v>42</v>
      </c>
      <c r="AM4" s="45"/>
      <c r="AN4" s="28"/>
      <c r="AO4" s="48"/>
      <c r="AP4" s="48"/>
      <c r="XEY4" s="23"/>
      <c r="XEZ4" s="23"/>
      <c r="XFA4" s="23"/>
    </row>
    <row r="5" s="23" customFormat="1" ht="14.25" spans="1:64">
      <c r="A5" s="31" t="s">
        <v>18</v>
      </c>
      <c r="B5" s="32" t="s">
        <v>17</v>
      </c>
      <c r="C5" s="32" t="s">
        <v>43</v>
      </c>
      <c r="D5" s="33"/>
      <c r="E5" s="33">
        <v>4</v>
      </c>
      <c r="F5" s="33">
        <v>4</v>
      </c>
      <c r="G5" s="33">
        <v>4</v>
      </c>
      <c r="H5" s="33">
        <v>4</v>
      </c>
      <c r="I5" s="33">
        <v>4</v>
      </c>
      <c r="J5" s="33">
        <v>4</v>
      </c>
      <c r="K5" s="33">
        <v>4</v>
      </c>
      <c r="L5" s="33">
        <v>4</v>
      </c>
      <c r="M5" s="33">
        <v>4</v>
      </c>
      <c r="N5" s="33">
        <v>4</v>
      </c>
      <c r="O5" s="33">
        <v>4</v>
      </c>
      <c r="P5" s="33"/>
      <c r="Q5" s="37">
        <v>4</v>
      </c>
      <c r="R5" s="37">
        <v>4</v>
      </c>
      <c r="S5" s="37">
        <v>4</v>
      </c>
      <c r="T5" s="37">
        <v>4</v>
      </c>
      <c r="U5" s="37">
        <v>4</v>
      </c>
      <c r="V5" s="37">
        <v>4</v>
      </c>
      <c r="W5" s="33"/>
      <c r="X5" s="33">
        <v>4</v>
      </c>
      <c r="Y5" s="33">
        <v>4</v>
      </c>
      <c r="Z5" s="33">
        <v>4</v>
      </c>
      <c r="AA5" s="33">
        <v>4</v>
      </c>
      <c r="AB5" s="33"/>
      <c r="AC5" s="33"/>
      <c r="AD5" s="33"/>
      <c r="AE5" s="33"/>
      <c r="AF5" s="33"/>
      <c r="AG5" s="46"/>
      <c r="AH5" s="46"/>
      <c r="AI5" s="47">
        <v>22</v>
      </c>
      <c r="AJ5" s="47">
        <f>SUMPRODUCT(IFERROR((IFERROR(WEEKDAY($D$3:$AH$3,2),999)&lt;6)*D5:AH6,0))</f>
        <v>112</v>
      </c>
      <c r="AK5" s="47">
        <f>SUMPRODUCT((IFERROR(WEEKDAY($D$3:$AH$3,2),999)&lt;6)*D7:AH7)</f>
        <v>37</v>
      </c>
      <c r="AL5" s="47">
        <f>SUMPRODUCT(IFERROR((IFERROR(WEEKDAY($D$3:$AH$3,2),0)&gt;5)*D5:AH7,0))</f>
        <v>77.5</v>
      </c>
      <c r="AM5" s="47">
        <f>IFERROR(SUM(AJ5:AL7),"")</f>
        <v>226.5</v>
      </c>
      <c r="AN5" s="28"/>
      <c r="AO5" s="49">
        <f>SUMPRODUCT((IFERROR((D5:AH5+D6:AH6+D7:AH7),0)&gt;8)*1,IFERROR((D5:AH5+D6:AH6+D7:AH7-8),0))</f>
        <v>58.5</v>
      </c>
      <c r="AP5" s="47">
        <f>AM5-AO5</f>
        <v>168</v>
      </c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52"/>
    </row>
    <row r="6" s="23" customFormat="1" ht="14.25" spans="1:64">
      <c r="A6" s="31"/>
      <c r="B6" s="32"/>
      <c r="C6" s="32" t="s">
        <v>44</v>
      </c>
      <c r="D6" s="33"/>
      <c r="E6" s="33">
        <v>4</v>
      </c>
      <c r="F6" s="33">
        <v>4</v>
      </c>
      <c r="G6" s="33">
        <v>4</v>
      </c>
      <c r="H6" s="33">
        <v>4</v>
      </c>
      <c r="I6" s="33">
        <v>4</v>
      </c>
      <c r="J6" s="33">
        <v>4</v>
      </c>
      <c r="K6" s="33">
        <v>4</v>
      </c>
      <c r="L6" s="33">
        <v>4</v>
      </c>
      <c r="M6" s="33">
        <v>4</v>
      </c>
      <c r="N6" s="33">
        <v>4</v>
      </c>
      <c r="O6" s="33">
        <v>4</v>
      </c>
      <c r="P6" s="33"/>
      <c r="Q6" s="37">
        <v>4</v>
      </c>
      <c r="R6" s="37">
        <v>4</v>
      </c>
      <c r="S6" s="37">
        <v>4</v>
      </c>
      <c r="T6" s="37">
        <v>4</v>
      </c>
      <c r="U6" s="37">
        <v>4</v>
      </c>
      <c r="V6" s="37">
        <v>4</v>
      </c>
      <c r="W6" s="33"/>
      <c r="X6" s="33">
        <v>4</v>
      </c>
      <c r="Y6" s="33">
        <v>4</v>
      </c>
      <c r="Z6" s="33">
        <v>4</v>
      </c>
      <c r="AA6" s="33">
        <v>4</v>
      </c>
      <c r="AB6" s="33"/>
      <c r="AC6" s="33"/>
      <c r="AD6" s="33"/>
      <c r="AE6" s="33"/>
      <c r="AF6" s="33"/>
      <c r="AG6" s="46"/>
      <c r="AH6" s="46"/>
      <c r="AI6" s="47"/>
      <c r="AJ6" s="47"/>
      <c r="AK6" s="47"/>
      <c r="AL6" s="47"/>
      <c r="AM6" s="47"/>
      <c r="AN6" s="28"/>
      <c r="AO6" s="50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52"/>
    </row>
    <row r="7" s="23" customFormat="1" ht="18" spans="1:64">
      <c r="A7" s="31"/>
      <c r="B7" s="32"/>
      <c r="C7" s="32" t="s">
        <v>45</v>
      </c>
      <c r="D7" s="33"/>
      <c r="E7" s="33">
        <v>3</v>
      </c>
      <c r="F7" s="33">
        <v>3</v>
      </c>
      <c r="G7" s="33">
        <v>3</v>
      </c>
      <c r="H7" s="34">
        <v>3</v>
      </c>
      <c r="I7" s="33">
        <v>0.5</v>
      </c>
      <c r="J7" s="33">
        <v>3</v>
      </c>
      <c r="K7" s="33">
        <v>3</v>
      </c>
      <c r="L7" s="33">
        <v>3</v>
      </c>
      <c r="M7" s="33">
        <v>3</v>
      </c>
      <c r="N7" s="33">
        <v>3</v>
      </c>
      <c r="O7" s="33">
        <v>3</v>
      </c>
      <c r="P7" s="33"/>
      <c r="Q7" s="37">
        <v>0.5</v>
      </c>
      <c r="R7" s="37">
        <v>3</v>
      </c>
      <c r="S7" s="37">
        <v>3</v>
      </c>
      <c r="T7" s="37">
        <v>3</v>
      </c>
      <c r="U7" s="37">
        <v>3</v>
      </c>
      <c r="V7" s="37">
        <v>3</v>
      </c>
      <c r="W7" s="33"/>
      <c r="X7" s="33">
        <v>3</v>
      </c>
      <c r="Y7" s="33">
        <v>3</v>
      </c>
      <c r="Z7" s="33">
        <v>3.5</v>
      </c>
      <c r="AA7" s="33">
        <v>3</v>
      </c>
      <c r="AB7" s="33"/>
      <c r="AC7" s="33"/>
      <c r="AD7" s="33"/>
      <c r="AE7" s="33"/>
      <c r="AF7" s="33"/>
      <c r="AG7" s="46"/>
      <c r="AH7" s="46"/>
      <c r="AI7" s="47"/>
      <c r="AJ7" s="47"/>
      <c r="AK7" s="47"/>
      <c r="AL7" s="47"/>
      <c r="AM7" s="47"/>
      <c r="AN7" s="28"/>
      <c r="AO7" s="51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52"/>
    </row>
    <row r="8" s="23" customFormat="1" ht="14.25" spans="1:64">
      <c r="A8" s="35" t="s">
        <v>20</v>
      </c>
      <c r="B8" s="32" t="s">
        <v>17</v>
      </c>
      <c r="C8" s="32" t="s">
        <v>43</v>
      </c>
      <c r="D8" s="33"/>
      <c r="E8" s="33">
        <v>4</v>
      </c>
      <c r="F8" s="33">
        <v>1</v>
      </c>
      <c r="G8" s="33">
        <v>4</v>
      </c>
      <c r="H8" s="33"/>
      <c r="I8" s="33">
        <v>4</v>
      </c>
      <c r="J8" s="33">
        <v>4</v>
      </c>
      <c r="K8" s="33">
        <v>4</v>
      </c>
      <c r="L8" s="33">
        <v>4</v>
      </c>
      <c r="M8" s="33">
        <v>4</v>
      </c>
      <c r="N8" s="33">
        <v>4</v>
      </c>
      <c r="O8" s="33">
        <v>4</v>
      </c>
      <c r="P8" s="33"/>
      <c r="Q8" s="38">
        <v>4</v>
      </c>
      <c r="R8" s="38">
        <v>4</v>
      </c>
      <c r="S8" s="38">
        <v>4</v>
      </c>
      <c r="T8" s="38">
        <v>4</v>
      </c>
      <c r="U8" s="38">
        <v>4</v>
      </c>
      <c r="V8" s="33"/>
      <c r="W8" s="33"/>
      <c r="X8" s="33">
        <v>4</v>
      </c>
      <c r="Y8" s="33">
        <v>4</v>
      </c>
      <c r="Z8" s="33">
        <v>4</v>
      </c>
      <c r="AA8" s="33">
        <v>4</v>
      </c>
      <c r="AB8" s="33"/>
      <c r="AC8" s="33"/>
      <c r="AD8" s="33"/>
      <c r="AE8" s="33"/>
      <c r="AF8" s="33"/>
      <c r="AG8" s="46"/>
      <c r="AH8" s="46"/>
      <c r="AI8" s="47">
        <f>IF(A5="","",COUNTIF(D8:AH9,"&gt;2")/2)</f>
        <v>18</v>
      </c>
      <c r="AJ8" s="47">
        <f>SUMPRODUCT(IFERROR((IFERROR(WEEKDAY($D$3:$AH$3,2),999)&lt;6)*D8:AH9,0))</f>
        <v>91</v>
      </c>
      <c r="AK8" s="47">
        <f>SUMPRODUCT((IFERROR(WEEKDAY($D$3:$AH$3,2),999)&lt;6)*D10:AH10)</f>
        <v>34</v>
      </c>
      <c r="AL8" s="47">
        <f>SUMPRODUCT(IFERROR((IFERROR(WEEKDAY($D$3:$AH$3,2),0)&gt;5)*D8:AH10,0))</f>
        <v>77.5</v>
      </c>
      <c r="AM8" s="47">
        <f>IFERROR(SUM(AJ8:AL10),"")</f>
        <v>202.5</v>
      </c>
      <c r="AN8" s="28"/>
      <c r="AO8" s="49">
        <f>SUMPRODUCT((IFERROR((D8:AH8+D9:AH9+D10:AH10),0)&gt;8)*1,IFERROR((D8:AH8+D9:AH9+D10:AH10-8),0))</f>
        <v>52</v>
      </c>
      <c r="AP8" s="47">
        <f>AM8-AO8</f>
        <v>150.5</v>
      </c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52"/>
    </row>
    <row r="9" s="23" customFormat="1" ht="14.25" spans="1:64">
      <c r="A9" s="35"/>
      <c r="B9" s="32"/>
      <c r="C9" s="32" t="s">
        <v>44</v>
      </c>
      <c r="D9" s="33"/>
      <c r="E9" s="33">
        <v>4</v>
      </c>
      <c r="F9" s="33">
        <v>2</v>
      </c>
      <c r="G9" s="33">
        <v>4</v>
      </c>
      <c r="H9" s="33"/>
      <c r="I9" s="33">
        <v>4</v>
      </c>
      <c r="J9" s="33">
        <v>4</v>
      </c>
      <c r="K9" s="33">
        <v>4</v>
      </c>
      <c r="L9" s="33">
        <v>4</v>
      </c>
      <c r="M9" s="33">
        <v>4</v>
      </c>
      <c r="N9" s="33">
        <v>4</v>
      </c>
      <c r="O9" s="33">
        <v>4</v>
      </c>
      <c r="P9" s="33"/>
      <c r="Q9" s="38">
        <v>4</v>
      </c>
      <c r="R9" s="38">
        <v>4</v>
      </c>
      <c r="S9" s="38">
        <v>4</v>
      </c>
      <c r="T9" s="38">
        <v>4</v>
      </c>
      <c r="U9" s="38">
        <v>4</v>
      </c>
      <c r="V9" s="33"/>
      <c r="W9" s="33"/>
      <c r="X9" s="33">
        <v>4</v>
      </c>
      <c r="Y9" s="33">
        <v>4</v>
      </c>
      <c r="Z9" s="33">
        <v>4</v>
      </c>
      <c r="AA9" s="33">
        <v>4</v>
      </c>
      <c r="AB9" s="33"/>
      <c r="AC9" s="33"/>
      <c r="AD9" s="33"/>
      <c r="AE9" s="33"/>
      <c r="AF9" s="33"/>
      <c r="AG9" s="46"/>
      <c r="AH9" s="46"/>
      <c r="AI9" s="47"/>
      <c r="AJ9" s="47"/>
      <c r="AK9" s="47"/>
      <c r="AL9" s="47"/>
      <c r="AM9" s="47"/>
      <c r="AN9" s="28"/>
      <c r="AO9" s="50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52"/>
    </row>
    <row r="10" s="23" customFormat="1" ht="18" spans="1:64">
      <c r="A10" s="35"/>
      <c r="B10" s="32"/>
      <c r="C10" s="32" t="s">
        <v>45</v>
      </c>
      <c r="D10" s="33"/>
      <c r="E10" s="33">
        <v>3</v>
      </c>
      <c r="F10" s="33">
        <v>3.5</v>
      </c>
      <c r="G10" s="33">
        <v>3</v>
      </c>
      <c r="H10" s="34"/>
      <c r="I10" s="33">
        <v>3</v>
      </c>
      <c r="J10" s="33">
        <v>3</v>
      </c>
      <c r="K10" s="33">
        <v>3</v>
      </c>
      <c r="L10" s="33">
        <v>3</v>
      </c>
      <c r="M10" s="33">
        <v>3</v>
      </c>
      <c r="N10" s="33">
        <v>3</v>
      </c>
      <c r="O10" s="33">
        <v>3</v>
      </c>
      <c r="P10" s="33"/>
      <c r="Q10" s="38">
        <v>0.5</v>
      </c>
      <c r="R10" s="38">
        <v>3</v>
      </c>
      <c r="S10" s="38">
        <v>3</v>
      </c>
      <c r="T10" s="38">
        <v>3</v>
      </c>
      <c r="U10" s="38">
        <v>3</v>
      </c>
      <c r="V10" s="33"/>
      <c r="W10" s="33"/>
      <c r="X10" s="33">
        <v>3</v>
      </c>
      <c r="Y10" s="33">
        <v>3.5</v>
      </c>
      <c r="Z10" s="33">
        <v>3</v>
      </c>
      <c r="AA10" s="33">
        <v>3</v>
      </c>
      <c r="AB10" s="33"/>
      <c r="AC10" s="33"/>
      <c r="AD10" s="33"/>
      <c r="AE10" s="33"/>
      <c r="AF10" s="33"/>
      <c r="AG10" s="46"/>
      <c r="AH10" s="46"/>
      <c r="AI10" s="47"/>
      <c r="AJ10" s="47"/>
      <c r="AK10" s="47"/>
      <c r="AL10" s="47"/>
      <c r="AM10" s="47"/>
      <c r="AN10" s="28"/>
      <c r="AO10" s="51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52"/>
    </row>
    <row r="11" s="23" customFormat="1" ht="14.25" spans="1:64">
      <c r="A11" s="35" t="s">
        <v>21</v>
      </c>
      <c r="B11" s="32" t="s">
        <v>17</v>
      </c>
      <c r="C11" s="32" t="s">
        <v>43</v>
      </c>
      <c r="D11" s="33"/>
      <c r="E11" s="36">
        <v>4</v>
      </c>
      <c r="F11" s="36">
        <v>4</v>
      </c>
      <c r="G11" s="36">
        <v>4</v>
      </c>
      <c r="H11" s="36">
        <v>4</v>
      </c>
      <c r="I11" s="36">
        <v>4</v>
      </c>
      <c r="J11" s="36">
        <v>4</v>
      </c>
      <c r="K11" s="36">
        <v>4</v>
      </c>
      <c r="L11" s="36">
        <v>4</v>
      </c>
      <c r="M11" s="36">
        <v>4</v>
      </c>
      <c r="N11" s="36">
        <v>4</v>
      </c>
      <c r="O11" s="36">
        <v>4</v>
      </c>
      <c r="P11" s="33"/>
      <c r="Q11" s="33">
        <v>4</v>
      </c>
      <c r="R11" s="33">
        <v>4</v>
      </c>
      <c r="S11" s="33">
        <v>4</v>
      </c>
      <c r="T11" s="33">
        <v>4</v>
      </c>
      <c r="U11" s="33">
        <v>4</v>
      </c>
      <c r="V11" s="33">
        <v>4</v>
      </c>
      <c r="W11" s="33">
        <v>4</v>
      </c>
      <c r="X11" s="36">
        <v>4</v>
      </c>
      <c r="Y11" s="36">
        <v>4</v>
      </c>
      <c r="Z11" s="36">
        <v>4</v>
      </c>
      <c r="AA11" s="36">
        <v>4</v>
      </c>
      <c r="AB11" s="36">
        <v>4</v>
      </c>
      <c r="AC11" s="36">
        <v>4</v>
      </c>
      <c r="AD11" s="36">
        <v>4</v>
      </c>
      <c r="AE11" s="36">
        <v>4</v>
      </c>
      <c r="AF11" s="36">
        <v>4</v>
      </c>
      <c r="AG11" s="36">
        <v>4</v>
      </c>
      <c r="AH11" s="46"/>
      <c r="AI11" s="47">
        <f>IF(A8="","",COUNTIF(D11:AH12,"&gt;2")/2)</f>
        <v>27.5</v>
      </c>
      <c r="AJ11" s="47">
        <f>SUMPRODUCT(IFERROR((IFERROR(WEEKDAY($D$3:$AH$3,2),999)&lt;6)*D11:AH12,0))</f>
        <v>149.5</v>
      </c>
      <c r="AK11" s="47">
        <f>SUMPRODUCT((IFERROR(WEEKDAY($D$3:$AH$3,2),999)&lt;6)*D13:AH13)</f>
        <v>49</v>
      </c>
      <c r="AL11" s="47">
        <f>SUMPRODUCT(IFERROR((IFERROR(WEEKDAY($D$3:$AH$3,2),0)&gt;5)*D11:AH13,0))</f>
        <v>97</v>
      </c>
      <c r="AM11" s="47">
        <f>IFERROR(SUM(AJ11:AL13),"")</f>
        <v>295.5</v>
      </c>
      <c r="AN11" s="28"/>
      <c r="AO11" s="49">
        <f>SUMPRODUCT((IFERROR((D11:AH11+D12:AH12+D13:AH13),0)&gt;8)*1,IFERROR((D11:AH11+D12:AH12+D13:AH13-8),0))</f>
        <v>74</v>
      </c>
      <c r="AP11" s="47">
        <f>AM11-AO11</f>
        <v>221.5</v>
      </c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52"/>
    </row>
    <row r="12" s="23" customFormat="1" ht="14.25" spans="1:64">
      <c r="A12" s="35"/>
      <c r="B12" s="32"/>
      <c r="C12" s="32" t="s">
        <v>44</v>
      </c>
      <c r="D12" s="33"/>
      <c r="E12" s="36">
        <v>4</v>
      </c>
      <c r="F12" s="36">
        <v>1.5</v>
      </c>
      <c r="G12" s="36">
        <v>4</v>
      </c>
      <c r="H12" s="36">
        <v>4</v>
      </c>
      <c r="I12" s="36">
        <v>4</v>
      </c>
      <c r="J12" s="36">
        <v>4</v>
      </c>
      <c r="K12" s="36">
        <v>4</v>
      </c>
      <c r="L12" s="36">
        <v>4</v>
      </c>
      <c r="M12" s="36">
        <v>4</v>
      </c>
      <c r="N12" s="36">
        <v>4</v>
      </c>
      <c r="O12" s="36">
        <v>4</v>
      </c>
      <c r="P12" s="33"/>
      <c r="Q12" s="33">
        <v>4</v>
      </c>
      <c r="R12" s="33">
        <v>4</v>
      </c>
      <c r="S12" s="33">
        <v>4</v>
      </c>
      <c r="T12" s="33">
        <v>4</v>
      </c>
      <c r="U12" s="33">
        <v>4</v>
      </c>
      <c r="V12" s="33">
        <v>4</v>
      </c>
      <c r="W12" s="33">
        <v>4</v>
      </c>
      <c r="X12" s="36">
        <v>4</v>
      </c>
      <c r="Y12" s="36">
        <v>4</v>
      </c>
      <c r="Z12" s="36">
        <v>4</v>
      </c>
      <c r="AA12" s="36">
        <v>4</v>
      </c>
      <c r="AB12" s="36">
        <v>4</v>
      </c>
      <c r="AC12" s="36">
        <v>4</v>
      </c>
      <c r="AD12" s="36">
        <v>4</v>
      </c>
      <c r="AE12" s="36">
        <v>4</v>
      </c>
      <c r="AF12" s="36">
        <v>4</v>
      </c>
      <c r="AG12" s="36">
        <v>4</v>
      </c>
      <c r="AH12" s="46"/>
      <c r="AI12" s="47"/>
      <c r="AJ12" s="47"/>
      <c r="AK12" s="47"/>
      <c r="AL12" s="47"/>
      <c r="AM12" s="47"/>
      <c r="AN12" s="28"/>
      <c r="AO12" s="50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52"/>
    </row>
    <row r="13" s="23" customFormat="1" ht="14.25" spans="1:64">
      <c r="A13" s="35"/>
      <c r="B13" s="32"/>
      <c r="C13" s="32" t="s">
        <v>45</v>
      </c>
      <c r="D13" s="33"/>
      <c r="E13" s="36">
        <v>1</v>
      </c>
      <c r="F13" s="36"/>
      <c r="G13" s="36">
        <v>3</v>
      </c>
      <c r="H13" s="36">
        <v>3</v>
      </c>
      <c r="I13" s="36">
        <v>3</v>
      </c>
      <c r="J13" s="36">
        <v>3</v>
      </c>
      <c r="K13" s="36">
        <v>3</v>
      </c>
      <c r="L13" s="36">
        <v>3</v>
      </c>
      <c r="M13" s="36">
        <v>3</v>
      </c>
      <c r="N13" s="36">
        <v>3</v>
      </c>
      <c r="O13" s="36">
        <v>1</v>
      </c>
      <c r="P13" s="33"/>
      <c r="Q13" s="33">
        <v>3</v>
      </c>
      <c r="R13" s="33">
        <v>3</v>
      </c>
      <c r="S13" s="33">
        <v>3</v>
      </c>
      <c r="T13" s="33">
        <v>3</v>
      </c>
      <c r="U13" s="33">
        <v>3</v>
      </c>
      <c r="V13" s="33">
        <v>1</v>
      </c>
      <c r="W13" s="33">
        <v>2</v>
      </c>
      <c r="X13" s="36">
        <v>3</v>
      </c>
      <c r="Y13" s="36">
        <v>3</v>
      </c>
      <c r="Z13" s="36">
        <v>3</v>
      </c>
      <c r="AA13" s="36">
        <v>3</v>
      </c>
      <c r="AB13" s="36">
        <v>3</v>
      </c>
      <c r="AC13" s="36">
        <v>3</v>
      </c>
      <c r="AD13" s="36">
        <v>3</v>
      </c>
      <c r="AE13" s="36">
        <v>3</v>
      </c>
      <c r="AF13" s="36">
        <v>3</v>
      </c>
      <c r="AG13" s="36">
        <v>3</v>
      </c>
      <c r="AH13" s="46"/>
      <c r="AI13" s="47"/>
      <c r="AJ13" s="47"/>
      <c r="AK13" s="47"/>
      <c r="AL13" s="47"/>
      <c r="AM13" s="47"/>
      <c r="AN13" s="28"/>
      <c r="AO13" s="51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52"/>
    </row>
    <row r="14" s="23" customFormat="1" ht="14.25" spans="1:64">
      <c r="A14" s="35" t="s">
        <v>23</v>
      </c>
      <c r="B14" s="32" t="s">
        <v>17</v>
      </c>
      <c r="C14" s="32" t="s">
        <v>43</v>
      </c>
      <c r="D14" s="33"/>
      <c r="E14" s="36">
        <v>4</v>
      </c>
      <c r="F14" s="36">
        <v>4</v>
      </c>
      <c r="G14" s="36">
        <v>4</v>
      </c>
      <c r="H14" s="36">
        <v>4</v>
      </c>
      <c r="I14" s="36">
        <v>4</v>
      </c>
      <c r="J14" s="36">
        <v>4</v>
      </c>
      <c r="K14" s="36">
        <v>4</v>
      </c>
      <c r="L14" s="36">
        <v>4</v>
      </c>
      <c r="M14" s="36">
        <v>4</v>
      </c>
      <c r="N14" s="36">
        <v>4</v>
      </c>
      <c r="O14" s="36">
        <v>4</v>
      </c>
      <c r="P14" s="33"/>
      <c r="Q14" s="33">
        <v>4</v>
      </c>
      <c r="R14" s="33">
        <v>4</v>
      </c>
      <c r="S14" s="33">
        <v>4</v>
      </c>
      <c r="T14" s="33">
        <v>4</v>
      </c>
      <c r="U14" s="33">
        <v>4</v>
      </c>
      <c r="V14" s="33">
        <v>4</v>
      </c>
      <c r="W14" s="33">
        <v>4</v>
      </c>
      <c r="X14" s="33"/>
      <c r="Y14" s="36">
        <v>4</v>
      </c>
      <c r="Z14" s="36">
        <v>4</v>
      </c>
      <c r="AA14" s="36">
        <v>4</v>
      </c>
      <c r="AB14" s="36">
        <v>4</v>
      </c>
      <c r="AC14" s="36">
        <v>4</v>
      </c>
      <c r="AD14" s="36">
        <v>4</v>
      </c>
      <c r="AE14" s="36">
        <v>4</v>
      </c>
      <c r="AF14" s="36">
        <v>4</v>
      </c>
      <c r="AG14" s="36">
        <v>4</v>
      </c>
      <c r="AH14" s="46"/>
      <c r="AI14" s="47">
        <f>IF(A11="","",COUNTIF(D14:AH15,"&gt;2")/2)</f>
        <v>26.5</v>
      </c>
      <c r="AJ14" s="47">
        <f>SUMPRODUCT(IFERROR((IFERROR(WEEKDAY($D$3:$AH$3,2),999)&lt;6)*D14:AH15,0))</f>
        <v>141.5</v>
      </c>
      <c r="AK14" s="47">
        <f>SUMPRODUCT((IFERROR(WEEKDAY($D$3:$AH$3,2),999)&lt;6)*D16:AH16)</f>
        <v>46</v>
      </c>
      <c r="AL14" s="47">
        <f>SUMPRODUCT(IFERROR((IFERROR(WEEKDAY($D$3:$AH$3,2),0)&gt;5)*D14:AH16,0))</f>
        <v>99</v>
      </c>
      <c r="AM14" s="47">
        <f>IFERROR(SUM(AJ14:AL16),"")</f>
        <v>286.5</v>
      </c>
      <c r="AN14" s="28"/>
      <c r="AO14" s="49">
        <f>SUMPRODUCT((IFERROR((D14:AH14+D15:AH15+D16:AH16),0)&gt;8)*1,IFERROR((D14:AH14+D15:AH15+D16:AH16-8),0))</f>
        <v>73</v>
      </c>
      <c r="AP14" s="47">
        <f>AM14-AO14</f>
        <v>213.5</v>
      </c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52"/>
    </row>
    <row r="15" s="23" customFormat="1" ht="14.25" spans="1:64">
      <c r="A15" s="35"/>
      <c r="B15" s="32"/>
      <c r="C15" s="32" t="s">
        <v>44</v>
      </c>
      <c r="D15" s="33"/>
      <c r="E15" s="36">
        <v>4</v>
      </c>
      <c r="F15" s="36">
        <v>1.5</v>
      </c>
      <c r="G15" s="36">
        <v>4</v>
      </c>
      <c r="H15" s="36">
        <v>4</v>
      </c>
      <c r="I15" s="36">
        <v>4</v>
      </c>
      <c r="J15" s="36">
        <v>4</v>
      </c>
      <c r="K15" s="36">
        <v>4</v>
      </c>
      <c r="L15" s="36">
        <v>4</v>
      </c>
      <c r="M15" s="36">
        <v>4</v>
      </c>
      <c r="N15" s="36">
        <v>4</v>
      </c>
      <c r="O15" s="36">
        <v>4</v>
      </c>
      <c r="P15" s="33"/>
      <c r="Q15" s="33">
        <v>4</v>
      </c>
      <c r="R15" s="33">
        <v>4</v>
      </c>
      <c r="S15" s="33">
        <v>4</v>
      </c>
      <c r="T15" s="33">
        <v>4</v>
      </c>
      <c r="U15" s="33">
        <v>4</v>
      </c>
      <c r="V15" s="33">
        <v>4</v>
      </c>
      <c r="W15" s="33">
        <v>4</v>
      </c>
      <c r="X15" s="33"/>
      <c r="Y15" s="36">
        <v>4</v>
      </c>
      <c r="Z15" s="36">
        <v>4</v>
      </c>
      <c r="AA15" s="36">
        <v>4</v>
      </c>
      <c r="AB15" s="36">
        <v>4</v>
      </c>
      <c r="AC15" s="36">
        <v>4</v>
      </c>
      <c r="AD15" s="36">
        <v>4</v>
      </c>
      <c r="AE15" s="36">
        <v>4</v>
      </c>
      <c r="AF15" s="36">
        <v>4</v>
      </c>
      <c r="AG15" s="36">
        <v>4</v>
      </c>
      <c r="AH15" s="46"/>
      <c r="AI15" s="47"/>
      <c r="AJ15" s="47"/>
      <c r="AK15" s="47"/>
      <c r="AL15" s="47"/>
      <c r="AM15" s="47"/>
      <c r="AN15" s="28"/>
      <c r="AO15" s="50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52"/>
    </row>
    <row r="16" s="23" customFormat="1" ht="14.25" spans="1:64">
      <c r="A16" s="35"/>
      <c r="B16" s="32"/>
      <c r="C16" s="32" t="s">
        <v>45</v>
      </c>
      <c r="D16" s="33"/>
      <c r="E16" s="36">
        <v>1</v>
      </c>
      <c r="F16" s="36"/>
      <c r="G16" s="36">
        <v>3</v>
      </c>
      <c r="H16" s="36">
        <v>3</v>
      </c>
      <c r="I16" s="36">
        <v>3</v>
      </c>
      <c r="J16" s="36">
        <v>3</v>
      </c>
      <c r="K16" s="36">
        <v>3</v>
      </c>
      <c r="L16" s="36">
        <v>3</v>
      </c>
      <c r="M16" s="36">
        <v>3</v>
      </c>
      <c r="N16" s="36">
        <v>3</v>
      </c>
      <c r="O16" s="36">
        <v>1</v>
      </c>
      <c r="P16" s="33"/>
      <c r="Q16" s="33">
        <v>3</v>
      </c>
      <c r="R16" s="33">
        <v>3</v>
      </c>
      <c r="S16" s="33">
        <v>3</v>
      </c>
      <c r="T16" s="33">
        <v>3</v>
      </c>
      <c r="U16" s="33">
        <v>3</v>
      </c>
      <c r="V16" s="33">
        <v>1</v>
      </c>
      <c r="W16" s="33">
        <v>2</v>
      </c>
      <c r="X16" s="33"/>
      <c r="Y16" s="36">
        <v>3</v>
      </c>
      <c r="Z16" s="36">
        <v>5</v>
      </c>
      <c r="AA16" s="36">
        <v>3</v>
      </c>
      <c r="AB16" s="36">
        <v>3</v>
      </c>
      <c r="AC16" s="36">
        <v>3</v>
      </c>
      <c r="AD16" s="36">
        <v>3</v>
      </c>
      <c r="AE16" s="36">
        <v>3</v>
      </c>
      <c r="AF16" s="36">
        <v>3</v>
      </c>
      <c r="AG16" s="36">
        <v>3</v>
      </c>
      <c r="AH16" s="46"/>
      <c r="AI16" s="47"/>
      <c r="AJ16" s="47"/>
      <c r="AK16" s="47"/>
      <c r="AL16" s="47"/>
      <c r="AM16" s="47"/>
      <c r="AN16" s="28"/>
      <c r="AO16" s="51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52"/>
    </row>
    <row r="17" s="23" customFormat="1" ht="14.25" spans="1:64">
      <c r="A17" s="35" t="s">
        <v>22</v>
      </c>
      <c r="B17" s="32" t="s">
        <v>17</v>
      </c>
      <c r="C17" s="32" t="s">
        <v>43</v>
      </c>
      <c r="D17" s="33"/>
      <c r="E17" s="33"/>
      <c r="F17" s="33"/>
      <c r="G17" s="33">
        <v>4</v>
      </c>
      <c r="H17" s="33">
        <v>4</v>
      </c>
      <c r="I17" s="33">
        <v>4</v>
      </c>
      <c r="J17" s="33">
        <v>4</v>
      </c>
      <c r="K17" s="33">
        <v>4</v>
      </c>
      <c r="L17" s="33">
        <v>4</v>
      </c>
      <c r="M17" s="33">
        <v>4</v>
      </c>
      <c r="N17" s="33">
        <v>4</v>
      </c>
      <c r="O17" s="33">
        <v>4</v>
      </c>
      <c r="P17" s="33"/>
      <c r="Q17" s="33">
        <v>4</v>
      </c>
      <c r="R17" s="33">
        <v>4</v>
      </c>
      <c r="S17" s="33">
        <v>4</v>
      </c>
      <c r="T17" s="33">
        <v>4</v>
      </c>
      <c r="U17" s="33">
        <v>4</v>
      </c>
      <c r="V17" s="33">
        <v>4</v>
      </c>
      <c r="W17" s="33">
        <v>4</v>
      </c>
      <c r="X17" s="36">
        <v>4</v>
      </c>
      <c r="Y17" s="36">
        <v>4</v>
      </c>
      <c r="Z17" s="36">
        <v>4</v>
      </c>
      <c r="AA17" s="36">
        <v>4</v>
      </c>
      <c r="AB17" s="36">
        <v>4</v>
      </c>
      <c r="AC17" s="36">
        <v>4</v>
      </c>
      <c r="AD17" s="36">
        <v>4</v>
      </c>
      <c r="AE17" s="36">
        <v>4</v>
      </c>
      <c r="AF17" s="36">
        <v>4</v>
      </c>
      <c r="AG17" s="36">
        <v>4</v>
      </c>
      <c r="AH17" s="46"/>
      <c r="AI17" s="47">
        <f>IF(A14="","",COUNTIF(D17:AH18,"&gt;2")/2)</f>
        <v>25.5</v>
      </c>
      <c r="AJ17" s="47">
        <f>SUMPRODUCT(IFERROR((IFERROR(WEEKDAY($D$3:$AH$3,2),999)&lt;6)*D17:AH18,0))</f>
        <v>140</v>
      </c>
      <c r="AK17" s="47">
        <f>SUMPRODUCT((IFERROR(WEEKDAY($D$3:$AH$3,2),999)&lt;6)*D19:AH19)</f>
        <v>45.5</v>
      </c>
      <c r="AL17" s="47">
        <f>SUMPRODUCT(IFERROR((IFERROR(WEEKDAY($D$3:$AH$3,2),0)&gt;5)*D17:AH19,0))</f>
        <v>88</v>
      </c>
      <c r="AM17" s="47">
        <f>IFERROR(SUM(AJ17:AL19),"")</f>
        <v>273.5</v>
      </c>
      <c r="AN17" s="28"/>
      <c r="AO17" s="49">
        <f>SUMPRODUCT((IFERROR((D17:AH17+D18:AH18+D19:AH19),0)&gt;8)*1,IFERROR((D17:AH17+D18:AH18+D19:AH19-8),0))</f>
        <v>69.5</v>
      </c>
      <c r="AP17" s="47">
        <f>AM17-AO17</f>
        <v>204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52"/>
    </row>
    <row r="18" s="23" customFormat="1" ht="14.25" spans="1:64">
      <c r="A18" s="35"/>
      <c r="B18" s="32"/>
      <c r="C18" s="32" t="s">
        <v>44</v>
      </c>
      <c r="D18" s="33"/>
      <c r="E18" s="33"/>
      <c r="F18" s="33"/>
      <c r="G18" s="33">
        <v>4</v>
      </c>
      <c r="H18" s="33">
        <v>4</v>
      </c>
      <c r="I18" s="33">
        <v>4</v>
      </c>
      <c r="J18" s="33">
        <v>4</v>
      </c>
      <c r="K18" s="33">
        <v>4</v>
      </c>
      <c r="L18" s="33">
        <v>4</v>
      </c>
      <c r="M18" s="33">
        <v>4</v>
      </c>
      <c r="N18" s="33">
        <v>4</v>
      </c>
      <c r="O18" s="33">
        <v>4</v>
      </c>
      <c r="P18" s="33"/>
      <c r="Q18" s="33">
        <v>4</v>
      </c>
      <c r="R18" s="33">
        <v>4</v>
      </c>
      <c r="S18" s="33">
        <v>4</v>
      </c>
      <c r="T18" s="33">
        <v>4</v>
      </c>
      <c r="U18" s="33">
        <v>4</v>
      </c>
      <c r="V18" s="33">
        <v>4</v>
      </c>
      <c r="W18" s="33">
        <v>4</v>
      </c>
      <c r="X18" s="36">
        <v>4</v>
      </c>
      <c r="Y18" s="36">
        <v>4</v>
      </c>
      <c r="Z18" s="36">
        <v>4</v>
      </c>
      <c r="AA18" s="36">
        <v>4</v>
      </c>
      <c r="AB18" s="36"/>
      <c r="AC18" s="36">
        <v>4</v>
      </c>
      <c r="AD18" s="36">
        <v>4</v>
      </c>
      <c r="AE18" s="36">
        <v>4</v>
      </c>
      <c r="AF18" s="36">
        <v>4</v>
      </c>
      <c r="AG18" s="36">
        <v>4</v>
      </c>
      <c r="AH18" s="46"/>
      <c r="AI18" s="47"/>
      <c r="AJ18" s="47"/>
      <c r="AK18" s="47"/>
      <c r="AL18" s="47"/>
      <c r="AM18" s="47"/>
      <c r="AN18" s="28"/>
      <c r="AO18" s="50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52"/>
    </row>
    <row r="19" s="23" customFormat="1" ht="18" spans="1:64">
      <c r="A19" s="35"/>
      <c r="B19" s="32"/>
      <c r="C19" s="32" t="s">
        <v>45</v>
      </c>
      <c r="D19" s="33"/>
      <c r="E19" s="33"/>
      <c r="F19" s="33"/>
      <c r="G19" s="33">
        <v>3</v>
      </c>
      <c r="H19" s="34">
        <v>3</v>
      </c>
      <c r="I19" s="33">
        <v>0.5</v>
      </c>
      <c r="J19" s="33">
        <v>3</v>
      </c>
      <c r="K19" s="33">
        <v>3</v>
      </c>
      <c r="L19" s="33">
        <v>3</v>
      </c>
      <c r="M19" s="33">
        <v>3</v>
      </c>
      <c r="N19" s="33">
        <v>3</v>
      </c>
      <c r="O19" s="33">
        <v>3</v>
      </c>
      <c r="P19" s="33"/>
      <c r="Q19" s="33">
        <v>3</v>
      </c>
      <c r="R19" s="34">
        <v>3</v>
      </c>
      <c r="S19" s="34">
        <v>3</v>
      </c>
      <c r="T19" s="34">
        <v>3</v>
      </c>
      <c r="U19" s="33">
        <v>3</v>
      </c>
      <c r="V19" s="33">
        <v>1</v>
      </c>
      <c r="W19" s="33">
        <v>2</v>
      </c>
      <c r="X19" s="36">
        <v>3</v>
      </c>
      <c r="Y19" s="36">
        <v>3</v>
      </c>
      <c r="Z19" s="36">
        <v>3</v>
      </c>
      <c r="AA19" s="36">
        <v>3</v>
      </c>
      <c r="AB19" s="36"/>
      <c r="AC19" s="36">
        <v>3</v>
      </c>
      <c r="AD19" s="36">
        <v>3</v>
      </c>
      <c r="AE19" s="36">
        <v>3</v>
      </c>
      <c r="AF19" s="36">
        <v>3</v>
      </c>
      <c r="AG19" s="36">
        <v>3</v>
      </c>
      <c r="AH19" s="46"/>
      <c r="AI19" s="47"/>
      <c r="AJ19" s="47"/>
      <c r="AK19" s="47"/>
      <c r="AL19" s="47"/>
      <c r="AM19" s="47"/>
      <c r="AN19" s="28"/>
      <c r="AO19" s="51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52"/>
    </row>
    <row r="20" spans="1:1">
      <c r="A20" s="21"/>
    </row>
  </sheetData>
  <mergeCells count="174">
    <mergeCell ref="A1:AI1"/>
    <mergeCell ref="AL1:AM1"/>
    <mergeCell ref="A2:AI2"/>
    <mergeCell ref="AJ2:AL2"/>
    <mergeCell ref="AM2:AN2"/>
    <mergeCell ref="AK3:AL3"/>
    <mergeCell ref="A5:A7"/>
    <mergeCell ref="A8:A10"/>
    <mergeCell ref="A11:A13"/>
    <mergeCell ref="A14:A16"/>
    <mergeCell ref="A17:A19"/>
    <mergeCell ref="B3:B4"/>
    <mergeCell ref="B5:B7"/>
    <mergeCell ref="B8:B10"/>
    <mergeCell ref="B11:B13"/>
    <mergeCell ref="B14:B16"/>
    <mergeCell ref="B17:B19"/>
    <mergeCell ref="C3:C4"/>
    <mergeCell ref="AI3:AI4"/>
    <mergeCell ref="AI5:AI7"/>
    <mergeCell ref="AI8:AI10"/>
    <mergeCell ref="AI11:AI13"/>
    <mergeCell ref="AI14:AI16"/>
    <mergeCell ref="AI17:AI19"/>
    <mergeCell ref="AJ3:AJ4"/>
    <mergeCell ref="AJ5:AJ7"/>
    <mergeCell ref="AJ8:AJ10"/>
    <mergeCell ref="AJ11:AJ13"/>
    <mergeCell ref="AJ14:AJ16"/>
    <mergeCell ref="AJ17:AJ19"/>
    <mergeCell ref="AK5:AK7"/>
    <mergeCell ref="AK8:AK10"/>
    <mergeCell ref="AK11:AK13"/>
    <mergeCell ref="AK14:AK16"/>
    <mergeCell ref="AK17:AK19"/>
    <mergeCell ref="AL5:AL7"/>
    <mergeCell ref="AL8:AL10"/>
    <mergeCell ref="AL11:AL13"/>
    <mergeCell ref="AL14:AL16"/>
    <mergeCell ref="AL17:AL19"/>
    <mergeCell ref="AM3:AM4"/>
    <mergeCell ref="AM5:AM7"/>
    <mergeCell ref="AM8:AM10"/>
    <mergeCell ref="AM11:AM13"/>
    <mergeCell ref="AM14:AM16"/>
    <mergeCell ref="AM17:AM19"/>
    <mergeCell ref="AN3:AN4"/>
    <mergeCell ref="AN5:AN7"/>
    <mergeCell ref="AN8:AN10"/>
    <mergeCell ref="AN11:AN13"/>
    <mergeCell ref="AN14:AN16"/>
    <mergeCell ref="AN17:AN19"/>
    <mergeCell ref="AO3:AO4"/>
    <mergeCell ref="AO5:AO7"/>
    <mergeCell ref="AO8:AO10"/>
    <mergeCell ref="AO11:AO13"/>
    <mergeCell ref="AO14:AO16"/>
    <mergeCell ref="AO17:AO19"/>
    <mergeCell ref="AP3:AP4"/>
    <mergeCell ref="AP5:AP7"/>
    <mergeCell ref="AP8:AP10"/>
    <mergeCell ref="AP11:AP13"/>
    <mergeCell ref="AP14:AP16"/>
    <mergeCell ref="AP17:AP19"/>
    <mergeCell ref="AQ5:AQ7"/>
    <mergeCell ref="AQ8:AQ10"/>
    <mergeCell ref="AQ11:AQ13"/>
    <mergeCell ref="AQ14:AQ16"/>
    <mergeCell ref="AQ17:AQ19"/>
    <mergeCell ref="AR5:AR7"/>
    <mergeCell ref="AR8:AR10"/>
    <mergeCell ref="AR11:AR13"/>
    <mergeCell ref="AR14:AR16"/>
    <mergeCell ref="AR17:AR19"/>
    <mergeCell ref="AS5:AS7"/>
    <mergeCell ref="AS8:AS10"/>
    <mergeCell ref="AS11:AS13"/>
    <mergeCell ref="AS14:AS16"/>
    <mergeCell ref="AS17:AS19"/>
    <mergeCell ref="AT5:AT7"/>
    <mergeCell ref="AT8:AT10"/>
    <mergeCell ref="AT11:AT13"/>
    <mergeCell ref="AT14:AT16"/>
    <mergeCell ref="AT17:AT19"/>
    <mergeCell ref="AU5:AU7"/>
    <mergeCell ref="AU8:AU10"/>
    <mergeCell ref="AU11:AU13"/>
    <mergeCell ref="AU14:AU16"/>
    <mergeCell ref="AU17:AU19"/>
    <mergeCell ref="AV5:AV7"/>
    <mergeCell ref="AV8:AV10"/>
    <mergeCell ref="AV11:AV13"/>
    <mergeCell ref="AV14:AV16"/>
    <mergeCell ref="AV17:AV19"/>
    <mergeCell ref="AW5:AW7"/>
    <mergeCell ref="AW8:AW10"/>
    <mergeCell ref="AW11:AW13"/>
    <mergeCell ref="AW14:AW16"/>
    <mergeCell ref="AW17:AW19"/>
    <mergeCell ref="AX5:AX7"/>
    <mergeCell ref="AX8:AX10"/>
    <mergeCell ref="AX11:AX13"/>
    <mergeCell ref="AX14:AX16"/>
    <mergeCell ref="AX17:AX19"/>
    <mergeCell ref="AY5:AY7"/>
    <mergeCell ref="AY8:AY10"/>
    <mergeCell ref="AY11:AY13"/>
    <mergeCell ref="AY14:AY16"/>
    <mergeCell ref="AY17:AY19"/>
    <mergeCell ref="AZ5:AZ7"/>
    <mergeCell ref="AZ8:AZ10"/>
    <mergeCell ref="AZ11:AZ13"/>
    <mergeCell ref="AZ14:AZ16"/>
    <mergeCell ref="AZ17:AZ19"/>
    <mergeCell ref="BA5:BA7"/>
    <mergeCell ref="BA8:BA10"/>
    <mergeCell ref="BA11:BA13"/>
    <mergeCell ref="BA14:BA16"/>
    <mergeCell ref="BA17:BA19"/>
    <mergeCell ref="BB5:BB7"/>
    <mergeCell ref="BB8:BB10"/>
    <mergeCell ref="BB11:BB13"/>
    <mergeCell ref="BB14:BB16"/>
    <mergeCell ref="BB17:BB19"/>
    <mergeCell ref="BC5:BC7"/>
    <mergeCell ref="BC8:BC10"/>
    <mergeCell ref="BC11:BC13"/>
    <mergeCell ref="BC14:BC16"/>
    <mergeCell ref="BC17:BC19"/>
    <mergeCell ref="BD5:BD7"/>
    <mergeCell ref="BD8:BD10"/>
    <mergeCell ref="BD11:BD13"/>
    <mergeCell ref="BD14:BD16"/>
    <mergeCell ref="BD17:BD19"/>
    <mergeCell ref="BE5:BE7"/>
    <mergeCell ref="BE8:BE10"/>
    <mergeCell ref="BE11:BE13"/>
    <mergeCell ref="BE14:BE16"/>
    <mergeCell ref="BE17:BE19"/>
    <mergeCell ref="BF5:BF7"/>
    <mergeCell ref="BF8:BF10"/>
    <mergeCell ref="BF11:BF13"/>
    <mergeCell ref="BF14:BF16"/>
    <mergeCell ref="BF17:BF19"/>
    <mergeCell ref="BG5:BG7"/>
    <mergeCell ref="BG8:BG10"/>
    <mergeCell ref="BG11:BG13"/>
    <mergeCell ref="BG14:BG16"/>
    <mergeCell ref="BG17:BG19"/>
    <mergeCell ref="BH5:BH7"/>
    <mergeCell ref="BH8:BH10"/>
    <mergeCell ref="BH11:BH13"/>
    <mergeCell ref="BH14:BH16"/>
    <mergeCell ref="BH17:BH19"/>
    <mergeCell ref="BI5:BI7"/>
    <mergeCell ref="BI8:BI10"/>
    <mergeCell ref="BI11:BI13"/>
    <mergeCell ref="BI14:BI16"/>
    <mergeCell ref="BI17:BI19"/>
    <mergeCell ref="BJ5:BJ7"/>
    <mergeCell ref="BJ8:BJ10"/>
    <mergeCell ref="BJ11:BJ13"/>
    <mergeCell ref="BJ14:BJ16"/>
    <mergeCell ref="BJ17:BJ19"/>
    <mergeCell ref="BK5:BK7"/>
    <mergeCell ref="BK8:BK10"/>
    <mergeCell ref="BK11:BK13"/>
    <mergeCell ref="BK14:BK16"/>
    <mergeCell ref="BK17:BK19"/>
    <mergeCell ref="BL5:BL7"/>
    <mergeCell ref="BL8:BL10"/>
    <mergeCell ref="BL11:BL13"/>
    <mergeCell ref="BL14:BL16"/>
    <mergeCell ref="BL17:BL19"/>
  </mergeCells>
  <conditionalFormatting sqref="A1:A4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A20:A1048576">
    <cfRule type="duplicateValues" dxfId="0" priority="144"/>
  </conditionalFormatting>
  <conditionalFormatting sqref="A5 A8 A14 A11 A17">
    <cfRule type="duplicateValues" dxfId="1" priority="4"/>
    <cfRule type="duplicateValues" dxfId="1" priority="3"/>
    <cfRule type="duplicateValues" dxfId="1" priority="2"/>
    <cfRule type="duplicateValues" dxfId="1" priority="1"/>
  </conditionalFormatting>
  <dataValidations count="1">
    <dataValidation type="list" allowBlank="1" showInputMessage="1" showErrorMessage="1" sqref="AJ2:AL2">
      <formula1>"总装厂缝纫车间,金属件厂电泳车间,总装厂发泡车间,总装厂座椅车间,金属件厂前工序车间,金属件厂焊接车间,金属件厂骨架组装车间"</formula1>
    </dataValidation>
  </dataValidations>
  <pageMargins left="0.236111111111111" right="0.314583333333333" top="0.236111111111111" bottom="0.196527777777778" header="0.275" footer="0.511805555555556"/>
  <pageSetup paperSize="9" scale="9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name="Spinner 14" r:id="rId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Spinner 15" r:id="rId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Spinner 16" r:id="rId6">
              <controlPr defaultSize="0">
                <anchor moveWithCells="1" sizeWithCells="1">
                  <from>
                    <xdr:col>39</xdr:col>
                    <xdr:colOff>285750</xdr:colOff>
                    <xdr:row>0</xdr:row>
                    <xdr:rowOff>19050</xdr:rowOff>
                  </from>
                  <to>
                    <xdr:col>40</xdr:col>
                    <xdr:colOff>0</xdr:colOff>
                    <xdr:row>0</xdr:row>
                    <xdr:rowOff>267970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Spinner 17" r:id="rId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Spinner 18" r:id="rId8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Spinner 19" r:id="rId9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Spinner 21" r:id="rId1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Spinner 22" r:id="rId1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Spinner 23" r:id="rId1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Spinner 25" r:id="rId13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Spinner 26" r:id="rId14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Spinner 27" r:id="rId15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Spinner 28" r:id="rId16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Spinner 29" r:id="rId17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Spinner 30" r:id="rId1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Spinner 31" r:id="rId1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Spinner 32" r:id="rId20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Spinner 33" r:id="rId2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Spinner 34" r:id="rId22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40</xdr:col>
                    <xdr:colOff>9525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Spinner 35" r:id="rId23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Spinner 36" r:id="rId2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Spinner 37" r:id="rId25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Spinner 38" r:id="rId2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Spinner 42" r:id="rId27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Spinner 43" r:id="rId2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Spinner 44" r:id="rId2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Spinner 45" r:id="rId3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Spinner 46" r:id="rId3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Spinner 47" r:id="rId3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Spinner 48" r:id="rId33">
              <controlPr defaultSize="0">
                <anchor moveWithCells="1" sizeWithCells="1">
                  <from>
                    <xdr:col>39</xdr:col>
                    <xdr:colOff>333375</xdr:colOff>
                    <xdr:row>0</xdr:row>
                    <xdr:rowOff>9525</xdr:rowOff>
                  </from>
                  <to>
                    <xdr:col>39</xdr:col>
                    <xdr:colOff>333375</xdr:colOff>
                    <xdr:row>0</xdr:row>
                    <xdr:rowOff>258445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Spinner 49" r:id="rId3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Spinner 50" r:id="rId3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Spinner 51" r:id="rId3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Spinner 52" r:id="rId3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Spinner 53" r:id="rId3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Spinner 54" r:id="rId3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Spinner 55" r:id="rId40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Spinner 56" r:id="rId41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Spinner 57" r:id="rId42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Spinner 58" r:id="rId43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Spinner 59" r:id="rId44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Spinner 60" r:id="rId4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Spinner 61" r:id="rId46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39</xdr:col>
                    <xdr:colOff>381000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Spinner 62" r:id="rId47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Spinner 63" r:id="rId4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Spinner 64" r:id="rId4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Spinner 65" r:id="rId5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Spinner 66" r:id="rId51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9525</xdr:rowOff>
                  </from>
                  <to>
                    <xdr:col>36</xdr:col>
                    <xdr:colOff>628650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Spinner 67" r:id="rId52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9525</xdr:rowOff>
                  </from>
                  <to>
                    <xdr:col>38</xdr:col>
                    <xdr:colOff>904875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Spinner 68" r:id="rId53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Spinner 81" r:id="rId5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Spinner 82" r:id="rId5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Spinner 83" r:id="rId56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Spinner 84" r:id="rId5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Spinner 85" r:id="rId5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Spinner 86" r:id="rId5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Spinner 87" r:id="rId6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Spinner 88" r:id="rId6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Spinner 89" r:id="rId6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Spinner 90" r:id="rId6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Spinner 91" r:id="rId6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Spinner 93" r:id="rId6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Spinner 94" r:id="rId66">
              <controlPr defaultSize="0">
                <anchor moveWithCells="1" sizeWithCells="1">
                  <from>
                    <xdr:col>40</xdr:col>
                    <xdr:colOff>0</xdr:colOff>
                    <xdr:row>0</xdr:row>
                    <xdr:rowOff>9525</xdr:rowOff>
                  </from>
                  <to>
                    <xdr:col>40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Spinner 95" r:id="rId6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Spinner 96" r:id="rId6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Spinner 97" r:id="rId6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Spinner 98" r:id="rId7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Spinner 99" r:id="rId7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Spinner 100" r:id="rId7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Spinner 101" r:id="rId7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Spinner 102" r:id="rId7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Spinner 103" r:id="rId7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Spinner 104" r:id="rId76">
              <controlPr defaultSize="0">
                <anchor moveWithCells="1" sizeWithCells="1">
                  <from>
                    <xdr:col>39</xdr:col>
                    <xdr:colOff>647700</xdr:colOff>
                    <xdr:row>0</xdr:row>
                    <xdr:rowOff>9525</xdr:rowOff>
                  </from>
                  <to>
                    <xdr:col>39</xdr:col>
                    <xdr:colOff>904875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Spinner 105" r:id="rId7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5" sqref="D15"/>
    </sheetView>
  </sheetViews>
  <sheetFormatPr defaultColWidth="9" defaultRowHeight="16.5" outlineLevelCol="4"/>
  <cols>
    <col min="1" max="1" width="4.625" style="12" customWidth="1"/>
    <col min="2" max="2" width="9" style="12"/>
    <col min="3" max="3" width="31" style="12" customWidth="1"/>
    <col min="4" max="4" width="9" style="12"/>
  </cols>
  <sheetData>
    <row r="1" ht="20" customHeight="1" spans="1:5">
      <c r="A1" s="13" t="s">
        <v>1</v>
      </c>
      <c r="B1" s="13" t="s">
        <v>3</v>
      </c>
      <c r="C1" s="13" t="s">
        <v>46</v>
      </c>
      <c r="D1" s="13" t="s">
        <v>47</v>
      </c>
      <c r="E1" s="14"/>
    </row>
    <row r="2" ht="13.5" spans="1:5">
      <c r="A2" s="15">
        <f>ROW()-1</f>
        <v>1</v>
      </c>
      <c r="B2" s="16" t="s">
        <v>48</v>
      </c>
      <c r="C2" s="16" t="s">
        <v>49</v>
      </c>
      <c r="D2" s="16">
        <v>-30</v>
      </c>
      <c r="E2" s="16"/>
    </row>
    <row r="3" spans="1:5">
      <c r="A3" s="15">
        <f>ROW()-1</f>
        <v>2</v>
      </c>
      <c r="B3" s="17" t="s">
        <v>50</v>
      </c>
      <c r="C3" s="16" t="s">
        <v>51</v>
      </c>
      <c r="D3" s="18"/>
      <c r="E3" s="19"/>
    </row>
    <row r="4" spans="1:5">
      <c r="A4" s="15">
        <f>ROW()-1</f>
        <v>3</v>
      </c>
      <c r="B4" s="17" t="s">
        <v>52</v>
      </c>
      <c r="C4" s="16" t="s">
        <v>51</v>
      </c>
      <c r="D4" s="18"/>
      <c r="E4" s="19"/>
    </row>
    <row r="5" spans="1:5">
      <c r="A5" s="15">
        <f t="shared" ref="A5:A15" si="0">ROW()-1</f>
        <v>4</v>
      </c>
      <c r="B5" s="17" t="s">
        <v>53</v>
      </c>
      <c r="C5" s="16" t="s">
        <v>51</v>
      </c>
      <c r="D5" s="18"/>
      <c r="E5" s="19"/>
    </row>
    <row r="6" ht="14.25" spans="1:5">
      <c r="A6" s="15">
        <f t="shared" si="0"/>
        <v>5</v>
      </c>
      <c r="B6" s="20" t="s">
        <v>54</v>
      </c>
      <c r="C6" s="16" t="s">
        <v>55</v>
      </c>
      <c r="D6" s="20">
        <v>-33</v>
      </c>
      <c r="E6" s="20"/>
    </row>
    <row r="7" ht="14.25" spans="1:5">
      <c r="A7" s="15">
        <f t="shared" si="0"/>
        <v>6</v>
      </c>
      <c r="B7" s="20" t="s">
        <v>56</v>
      </c>
      <c r="C7" s="16" t="s">
        <v>55</v>
      </c>
      <c r="D7" s="20">
        <v>-16</v>
      </c>
      <c r="E7" s="20"/>
    </row>
    <row r="8" ht="14.25" spans="1:5">
      <c r="A8" s="15">
        <f t="shared" si="0"/>
        <v>7</v>
      </c>
      <c r="B8" s="20" t="s">
        <v>50</v>
      </c>
      <c r="C8" s="16" t="s">
        <v>55</v>
      </c>
      <c r="D8" s="20">
        <v>-72</v>
      </c>
      <c r="E8" s="20"/>
    </row>
    <row r="9" ht="14.25" spans="1:5">
      <c r="A9" s="15">
        <f t="shared" si="0"/>
        <v>8</v>
      </c>
      <c r="B9" s="20" t="s">
        <v>52</v>
      </c>
      <c r="C9" s="16" t="s">
        <v>55</v>
      </c>
      <c r="D9" s="20">
        <v>10.8</v>
      </c>
      <c r="E9" s="20"/>
    </row>
    <row r="10" ht="14.25" spans="1:5">
      <c r="A10" s="15">
        <f t="shared" si="0"/>
        <v>9</v>
      </c>
      <c r="B10" s="20" t="s">
        <v>53</v>
      </c>
      <c r="C10" s="16" t="s">
        <v>55</v>
      </c>
      <c r="D10" s="20">
        <v>14.3</v>
      </c>
      <c r="E10" s="20"/>
    </row>
    <row r="11" ht="14.25" spans="1:5">
      <c r="A11" s="15">
        <f t="shared" si="0"/>
        <v>10</v>
      </c>
      <c r="B11" s="20" t="s">
        <v>48</v>
      </c>
      <c r="C11" s="16" t="s">
        <v>55</v>
      </c>
      <c r="D11" s="20">
        <v>0</v>
      </c>
      <c r="E11" s="20"/>
    </row>
    <row r="12" ht="14.25" spans="1:5">
      <c r="A12" s="15">
        <f t="shared" si="0"/>
        <v>11</v>
      </c>
      <c r="B12" s="20" t="s">
        <v>57</v>
      </c>
      <c r="C12" s="16" t="s">
        <v>55</v>
      </c>
      <c r="D12" s="20">
        <v>0</v>
      </c>
      <c r="E12" s="14"/>
    </row>
    <row r="13" ht="14.25" spans="1:5">
      <c r="A13" s="15">
        <f t="shared" si="0"/>
        <v>12</v>
      </c>
      <c r="B13" s="20" t="s">
        <v>58</v>
      </c>
      <c r="C13" s="16" t="s">
        <v>55</v>
      </c>
      <c r="D13" s="20">
        <v>10.5</v>
      </c>
      <c r="E13" s="14"/>
    </row>
    <row r="14" ht="14.25" spans="1:5">
      <c r="A14" s="15">
        <f t="shared" si="0"/>
        <v>13</v>
      </c>
      <c r="B14" s="20" t="s">
        <v>59</v>
      </c>
      <c r="C14" s="16" t="s">
        <v>55</v>
      </c>
      <c r="D14" s="20">
        <v>0</v>
      </c>
      <c r="E14" s="14"/>
    </row>
    <row r="15" spans="1:5">
      <c r="A15" s="15">
        <f t="shared" si="0"/>
        <v>14</v>
      </c>
      <c r="B15" s="17" t="s">
        <v>60</v>
      </c>
      <c r="C15" s="16" t="s">
        <v>55</v>
      </c>
      <c r="D15" s="20">
        <v>5.5</v>
      </c>
      <c r="E15" s="14"/>
    </row>
    <row r="16" spans="1:5">
      <c r="A16" s="15"/>
      <c r="B16" s="17" t="s">
        <v>61</v>
      </c>
      <c r="C16" s="16" t="s">
        <v>55</v>
      </c>
      <c r="D16" s="20">
        <v>1.5</v>
      </c>
      <c r="E16" s="14"/>
    </row>
    <row r="20" spans="3:3">
      <c r="C20" s="21"/>
    </row>
  </sheetData>
  <conditionalFormatting sqref="B2"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83"/>
    <cfRule type="duplicateValues" dxfId="0" priority="82"/>
  </conditionalFormatting>
  <conditionalFormatting sqref="B3">
    <cfRule type="duplicateValues" dxfId="0" priority="63"/>
    <cfRule type="duplicateValues" dxfId="0" priority="62"/>
  </conditionalFormatting>
  <conditionalFormatting sqref="B4">
    <cfRule type="duplicateValues" dxfId="0" priority="74"/>
    <cfRule type="duplicateValues" dxfId="0" priority="73"/>
  </conditionalFormatting>
  <conditionalFormatting sqref="B5">
    <cfRule type="duplicateValues" dxfId="0" priority="72"/>
    <cfRule type="duplicateValues" dxfId="0" priority="71"/>
  </conditionalFormatting>
  <conditionalFormatting sqref="B12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B13">
    <cfRule type="duplicateValues" dxfId="0" priority="61"/>
    <cfRule type="duplicateValues" dxfId="0" priority="58"/>
    <cfRule type="duplicateValues" dxfId="0" priority="55"/>
    <cfRule type="duplicateValues" dxfId="0" priority="52"/>
    <cfRule type="duplicateValues" dxfId="0" priority="49"/>
    <cfRule type="duplicateValues" dxfId="0" priority="46"/>
    <cfRule type="duplicateValues" dxfId="0" priority="43"/>
    <cfRule type="duplicateValues" dxfId="0" priority="40"/>
    <cfRule type="duplicateValues" dxfId="0" priority="37"/>
    <cfRule type="duplicateValues" dxfId="0" priority="34"/>
    <cfRule type="duplicateValues" dxfId="0" priority="31"/>
    <cfRule type="duplicateValues" dxfId="0" priority="28"/>
  </conditionalFormatting>
  <conditionalFormatting sqref="B14">
    <cfRule type="duplicateValues" dxfId="0" priority="60"/>
    <cfRule type="duplicateValues" dxfId="0" priority="57"/>
    <cfRule type="duplicateValues" dxfId="0" priority="54"/>
    <cfRule type="duplicateValues" dxfId="0" priority="51"/>
    <cfRule type="duplicateValues" dxfId="0" priority="48"/>
    <cfRule type="duplicateValues" dxfId="0" priority="45"/>
    <cfRule type="duplicateValues" dxfId="0" priority="42"/>
    <cfRule type="duplicateValues" dxfId="0" priority="39"/>
    <cfRule type="duplicateValues" dxfId="0" priority="36"/>
    <cfRule type="duplicateValues" dxfId="0" priority="33"/>
    <cfRule type="duplicateValues" dxfId="0" priority="30"/>
    <cfRule type="duplicateValues" dxfId="0" priority="27"/>
  </conditionalFormatting>
  <conditionalFormatting sqref="C20">
    <cfRule type="duplicateValues" dxfId="0" priority="102"/>
  </conditionalFormatting>
  <conditionalFormatting sqref="B15:B1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F1" sqref="F1:F5"/>
    </sheetView>
  </sheetViews>
  <sheetFormatPr defaultColWidth="9" defaultRowHeight="13.5" outlineLevelCol="6"/>
  <cols>
    <col min="6" max="7" width="9" style="1"/>
  </cols>
  <sheetData>
    <row r="1" ht="18.75" spans="1:7">
      <c r="A1" s="2" t="s">
        <v>62</v>
      </c>
      <c r="B1" s="3" t="s">
        <v>17</v>
      </c>
      <c r="C1" s="2" t="s">
        <v>62</v>
      </c>
      <c r="F1" s="4" t="s">
        <v>18</v>
      </c>
      <c r="G1" s="5" t="s">
        <v>17</v>
      </c>
    </row>
    <row r="2" ht="18.75" spans="1:7">
      <c r="A2" s="6" t="s">
        <v>59</v>
      </c>
      <c r="B2" s="7" t="s">
        <v>17</v>
      </c>
      <c r="C2" s="6" t="s">
        <v>59</v>
      </c>
      <c r="F2" s="8" t="s">
        <v>20</v>
      </c>
      <c r="G2" s="9" t="s">
        <v>17</v>
      </c>
    </row>
    <row r="3" ht="18.75" spans="1:7">
      <c r="A3" s="6" t="s">
        <v>18</v>
      </c>
      <c r="B3" s="7" t="s">
        <v>17</v>
      </c>
      <c r="C3" s="6" t="s">
        <v>18</v>
      </c>
      <c r="F3" s="8" t="s">
        <v>21</v>
      </c>
      <c r="G3" s="9" t="s">
        <v>17</v>
      </c>
    </row>
    <row r="4" ht="18.75" spans="1:7">
      <c r="A4" s="6" t="s">
        <v>20</v>
      </c>
      <c r="B4" s="3" t="s">
        <v>17</v>
      </c>
      <c r="C4" s="6" t="s">
        <v>20</v>
      </c>
      <c r="F4" s="8" t="s">
        <v>22</v>
      </c>
      <c r="G4" s="9" t="s">
        <v>17</v>
      </c>
    </row>
    <row r="5" ht="18.75" spans="1:7">
      <c r="A5" s="6" t="s">
        <v>58</v>
      </c>
      <c r="B5" s="7" t="s">
        <v>17</v>
      </c>
      <c r="C5" s="6" t="s">
        <v>58</v>
      </c>
      <c r="F5" s="8" t="s">
        <v>23</v>
      </c>
      <c r="G5" s="9" t="s">
        <v>17</v>
      </c>
    </row>
    <row r="6" spans="1:7">
      <c r="A6" s="6" t="s">
        <v>21</v>
      </c>
      <c r="B6" s="7" t="s">
        <v>17</v>
      </c>
      <c r="C6" s="6" t="s">
        <v>21</v>
      </c>
      <c r="F6" s="10"/>
      <c r="G6" s="10"/>
    </row>
    <row r="7" ht="18.75" spans="1:7">
      <c r="A7" s="2" t="s">
        <v>52</v>
      </c>
      <c r="B7" s="3" t="s">
        <v>17</v>
      </c>
      <c r="C7" s="2" t="s">
        <v>52</v>
      </c>
      <c r="F7" s="11"/>
      <c r="G7" s="9"/>
    </row>
    <row r="8" ht="18.75" spans="1:7">
      <c r="A8" s="6" t="s">
        <v>23</v>
      </c>
      <c r="B8" s="7" t="s">
        <v>17</v>
      </c>
      <c r="C8" s="6" t="s">
        <v>23</v>
      </c>
      <c r="F8" s="11"/>
      <c r="G8" s="9"/>
    </row>
    <row r="9" ht="18.75" spans="1:7">
      <c r="A9" s="2" t="s">
        <v>54</v>
      </c>
      <c r="B9" s="7" t="s">
        <v>17</v>
      </c>
      <c r="C9" s="2" t="s">
        <v>54</v>
      </c>
      <c r="F9" s="8"/>
      <c r="G9" s="9"/>
    </row>
    <row r="10" ht="18.75" spans="1:7">
      <c r="A10" s="2" t="s">
        <v>53</v>
      </c>
      <c r="B10" s="3" t="s">
        <v>17</v>
      </c>
      <c r="C10" s="2" t="s">
        <v>53</v>
      </c>
      <c r="F10" s="8"/>
      <c r="G10" s="9"/>
    </row>
    <row r="11" ht="18.75" spans="1:7">
      <c r="A11" s="6" t="s">
        <v>48</v>
      </c>
      <c r="B11" s="7" t="s">
        <v>17</v>
      </c>
      <c r="C11" s="6" t="s">
        <v>48</v>
      </c>
      <c r="F11" s="8"/>
      <c r="G11" s="9"/>
    </row>
    <row r="12" ht="18.75" spans="1:7">
      <c r="A12" s="6" t="s">
        <v>50</v>
      </c>
      <c r="B12" s="7" t="s">
        <v>17</v>
      </c>
      <c r="C12" s="6" t="s">
        <v>50</v>
      </c>
      <c r="F12" s="8"/>
      <c r="G12" s="9"/>
    </row>
    <row r="13" ht="18.75" spans="1:7">
      <c r="A13" s="2" t="s">
        <v>56</v>
      </c>
      <c r="B13" s="3" t="s">
        <v>17</v>
      </c>
      <c r="C13" s="2" t="s">
        <v>56</v>
      </c>
      <c r="F13" s="8"/>
      <c r="G13" s="9"/>
    </row>
    <row r="14" ht="18.75" spans="1:7">
      <c r="A14" s="6" t="s">
        <v>57</v>
      </c>
      <c r="B14" s="7" t="s">
        <v>17</v>
      </c>
      <c r="C14" s="6" t="s">
        <v>57</v>
      </c>
      <c r="F14" s="8"/>
      <c r="G14" s="9"/>
    </row>
    <row r="15" ht="18.75" spans="1:7">
      <c r="A15" s="6"/>
      <c r="B15" s="7"/>
      <c r="C15" s="6"/>
      <c r="F15" s="8"/>
      <c r="G15" s="9"/>
    </row>
    <row r="16" ht="18.75" spans="1:7">
      <c r="A16" s="6"/>
      <c r="B16" s="3"/>
      <c r="C16" s="6"/>
      <c r="F16" s="8"/>
      <c r="G16" s="9"/>
    </row>
    <row r="17" spans="1:3">
      <c r="A17" s="2"/>
      <c r="B17" s="7"/>
      <c r="C17" s="2"/>
    </row>
    <row r="18" spans="1:3">
      <c r="A18" s="2"/>
      <c r="B18" s="7"/>
      <c r="C18" s="2"/>
    </row>
    <row r="19" spans="1:3">
      <c r="A19" s="2"/>
      <c r="B19" s="3"/>
      <c r="C19" s="2"/>
    </row>
    <row r="20" spans="1:3">
      <c r="A20" s="2"/>
      <c r="B20" s="7"/>
      <c r="C20" s="2"/>
    </row>
    <row r="21" spans="1:3">
      <c r="A21" s="2"/>
      <c r="B21" s="7"/>
      <c r="C21" s="2"/>
    </row>
    <row r="22" spans="1:3">
      <c r="A22" s="2"/>
      <c r="B22" s="3"/>
      <c r="C22" s="2"/>
    </row>
    <row r="23" spans="1:3">
      <c r="A23" s="2"/>
      <c r="B23" s="7"/>
      <c r="C23" s="2"/>
    </row>
    <row r="24" spans="1:3">
      <c r="A24" s="2"/>
      <c r="B24" s="7"/>
      <c r="C24" s="2"/>
    </row>
    <row r="25" spans="1:3">
      <c r="A25" s="2"/>
      <c r="B25" s="3"/>
      <c r="C25" s="2"/>
    </row>
    <row r="26" spans="1:3">
      <c r="A26" s="2"/>
      <c r="B26" s="7"/>
      <c r="C26" s="2"/>
    </row>
    <row r="27" spans="1:3">
      <c r="A27" s="6"/>
      <c r="B27" s="7"/>
      <c r="C27" s="6"/>
    </row>
    <row r="28" spans="1:3">
      <c r="A28" s="6"/>
      <c r="B28" s="3"/>
      <c r="C28" s="6"/>
    </row>
    <row r="29" spans="1:3">
      <c r="A29" s="6"/>
      <c r="B29" s="7"/>
      <c r="C29" s="6"/>
    </row>
    <row r="30" spans="1:3">
      <c r="A30" s="6"/>
      <c r="B30" s="7"/>
      <c r="C30" s="6"/>
    </row>
    <row r="31" spans="1:3">
      <c r="A31" s="6"/>
      <c r="B31" s="3"/>
      <c r="C31" s="6"/>
    </row>
    <row r="32" spans="1:3">
      <c r="A32" s="6"/>
      <c r="B32" s="7"/>
      <c r="C32" s="6"/>
    </row>
    <row r="33" spans="1:3">
      <c r="A33" s="6"/>
      <c r="B33" s="7"/>
      <c r="C33" s="6"/>
    </row>
    <row r="34" spans="1:3">
      <c r="A34" s="6"/>
      <c r="B34" s="3"/>
      <c r="C34" s="6"/>
    </row>
    <row r="35" spans="1:3">
      <c r="A35" s="6"/>
      <c r="B35" s="7"/>
      <c r="C35" s="6"/>
    </row>
    <row r="36" spans="1:3">
      <c r="A36" s="6"/>
      <c r="B36" s="7"/>
      <c r="C36" s="6"/>
    </row>
    <row r="37" spans="1:3">
      <c r="A37" s="6"/>
      <c r="B37" s="3"/>
      <c r="C37" s="6"/>
    </row>
    <row r="38" spans="1:3">
      <c r="A38" s="6"/>
      <c r="B38" s="7"/>
      <c r="C38" s="6"/>
    </row>
    <row r="39" spans="1:3">
      <c r="A39" s="6"/>
      <c r="B39" s="7"/>
      <c r="C39" s="6"/>
    </row>
    <row r="40" spans="1:3">
      <c r="A40" s="6"/>
      <c r="B40" s="3"/>
      <c r="C40" s="6"/>
    </row>
    <row r="41" spans="1:3">
      <c r="A41" s="6"/>
      <c r="B41" s="7"/>
      <c r="C41" s="6"/>
    </row>
    <row r="42" spans="1:3">
      <c r="A42" s="6"/>
      <c r="B42" s="7"/>
      <c r="C42" s="6"/>
    </row>
  </sheetData>
  <sortState ref="F1:G42">
    <sortCondition ref="F1"/>
  </sortState>
  <conditionalFormatting sqref="A1 A10 A7 A4 A13 A16 A19 A22 A31 A28 A25 A34 A37 A40">
    <cfRule type="duplicateValues" dxfId="2" priority="12"/>
    <cfRule type="duplicateValues" dxfId="2" priority="11"/>
    <cfRule type="duplicateValues" dxfId="2" priority="10"/>
    <cfRule type="duplicateValues" dxfId="2" priority="9"/>
  </conditionalFormatting>
  <conditionalFormatting sqref="C1 C10 C7 C4 C13 C16 C19 C22 C31 C28 C25 C34 C37 C40">
    <cfRule type="duplicateValues" dxfId="2" priority="8"/>
    <cfRule type="duplicateValues" dxfId="2" priority="7"/>
    <cfRule type="duplicateValues" dxfId="2" priority="6"/>
    <cfRule type="duplicateValues" dxfId="2" priority="5"/>
  </conditionalFormatting>
  <conditionalFormatting sqref="F2 F5 F11 F8 F14"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劳务费</vt:lpstr>
      <vt:lpstr>考勤</vt:lpstr>
      <vt:lpstr>奖惩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2023-09-25T06:18:08Z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2052-12.1.0.15398</vt:lpwstr>
  </property>
  <property fmtid="{D5CDD505-2E9C-101B-9397-08002B2CF9AE}" pid="4" name="KSOReadingLayout">
    <vt:bool>true</vt:bool>
  </property>
  <property fmtid="{D5CDD505-2E9C-101B-9397-08002B2CF9AE}" pid="5" name="ICV">
    <vt:lpwstr>D373FB70BDD94126B14A5C9958A6261C</vt:lpwstr>
  </property>
</Properties>
</file>