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汇总表" sheetId="11" r:id="rId1"/>
    <sheet name="劳务费" sheetId="7" r:id="rId2"/>
    <sheet name="考勤" sheetId="6" r:id="rId3"/>
    <sheet name="奖惩" sheetId="4" r:id="rId4"/>
    <sheet name="Sheet1" sheetId="12" r:id="rId5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劳务费!$A$2:$P$17</definedName>
    <definedName name="_xlnm._FilterDatabase" localSheetId="2" hidden="1">考勤!$4:$54</definedName>
    <definedName name="_xlnm.Print_Titles" localSheetId="2">考勤!$3:$4</definedName>
  </definedNames>
  <calcPr calcId="144525"/>
  <pivotCaches>
    <pivotCache cacheId="0" r:id="rId6"/>
  </pivotCaches>
</workbook>
</file>

<file path=xl/comments1.xml><?xml version="1.0" encoding="utf-8"?>
<comments xmlns="http://schemas.openxmlformats.org/spreadsheetml/2006/main">
  <authors>
    <author>Administrator</author>
  </authors>
  <commentList>
    <comment ref="Q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R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S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T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U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V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F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G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H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I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J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K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L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M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N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O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X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Y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Z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A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C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F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G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E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F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G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H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I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K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L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M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N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O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X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Y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Z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        中间3个小时休息
</t>
        </r>
      </text>
    </comment>
    <comment ref="AA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C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F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Q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R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S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T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U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V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白班加夜班</t>
        </r>
      </text>
    </comment>
    <comment ref="AE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F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G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H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U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中间休息一小时</t>
        </r>
      </text>
    </comment>
    <comment ref="X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上七点半
</t>
        </r>
      </text>
    </comment>
  </commentList>
</comments>
</file>

<file path=xl/sharedStrings.xml><?xml version="1.0" encoding="utf-8"?>
<sst xmlns="http://schemas.openxmlformats.org/spreadsheetml/2006/main" count="270" uniqueCount="66">
  <si>
    <t>众智鑫成8月劳务费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</si>
  <si>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</si>
  <si>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</si>
  <si>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</si>
  <si>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</si>
  <si>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</si>
  <si>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</si>
  <si>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</si>
  <si>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</si>
  <si>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</si>
  <si>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</si>
  <si>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</si>
  <si>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</si>
  <si>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</si>
  <si>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</si>
  <si>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工资合计</t>
  </si>
  <si>
    <t>备注</t>
  </si>
  <si>
    <t>冲压</t>
  </si>
  <si>
    <t>李恒宇</t>
  </si>
  <si>
    <t>操作工</t>
  </si>
  <si>
    <t/>
  </si>
  <si>
    <t>李建漳</t>
  </si>
  <si>
    <t>发泡</t>
  </si>
  <si>
    <t>郭凤祥</t>
  </si>
  <si>
    <t>李喆</t>
  </si>
  <si>
    <t>刘洪琛</t>
  </si>
  <si>
    <t>刘立伟</t>
  </si>
  <si>
    <t>8月不良品</t>
  </si>
  <si>
    <t>刘瑞敏</t>
  </si>
  <si>
    <t>刘英浩</t>
  </si>
  <si>
    <t>张云静</t>
  </si>
  <si>
    <t>周秀双</t>
  </si>
  <si>
    <t>车间工服夏季1套扣50%</t>
  </si>
  <si>
    <t>邓文策</t>
  </si>
  <si>
    <t>欧马可</t>
  </si>
  <si>
    <t>王钇雄</t>
  </si>
  <si>
    <t>合计：</t>
  </si>
  <si>
    <t>开票数</t>
  </si>
  <si>
    <t>说明：3天试用期工资为15/小时，转正之后18元/小时，整理现场、盘点等工时按照80%计算，饭补5元/天；</t>
  </si>
  <si>
    <t>求和项:工资合计</t>
  </si>
  <si>
    <t>总计</t>
  </si>
  <si>
    <t>河北光华荣昌汽车部件有限公司</t>
  </si>
  <si>
    <t>金属件厂焊接车间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</si>
  <si>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</si>
  <si>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</si>
  <si>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</si>
  <si>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</si>
  <si>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</si>
  <si>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</si>
  <si>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</si>
  <si>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计薪工时</t>
  </si>
  <si>
    <t>本人签字</t>
  </si>
  <si>
    <t>超8小时加班小时数</t>
  </si>
  <si>
    <t>日常出勤含8小时内出勤</t>
  </si>
  <si>
    <t>平时加班</t>
  </si>
  <si>
    <t>周末加班</t>
  </si>
  <si>
    <t>上午</t>
  </si>
  <si>
    <t>事</t>
  </si>
  <si>
    <t>沧州众智鑫成人力资源服务有限公司</t>
  </si>
  <si>
    <t>下午</t>
  </si>
  <si>
    <t>放</t>
  </si>
  <si>
    <t>加班</t>
  </si>
  <si>
    <t>异常情况</t>
  </si>
  <si>
    <t>扣款金额</t>
  </si>
  <si>
    <t>130930198904023911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</si>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</sst>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dd"/>
    <numFmt numFmtId="178" formatCode="aaa"/>
    <numFmt numFmtId="179" formatCode="General&quot;年&quot;"/>
    <numFmt numFmtId="180" formatCode="General&quot;月&quot;"/>
    <numFmt numFmtId="181" formatCode="0.0"/>
  </numFmts>
  <fonts count="5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微软雅黑"/>
      <charset val="134"/>
    </font>
    <font>
      <sz val="8"/>
      <color indexed="8"/>
      <name val="微软雅黑"/>
      <charset val="134"/>
    </font>
    <font>
      <sz val="8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2"/>
      <color indexed="8"/>
      <name val="宋体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8" applyNumberFormat="0" applyAlignment="0" applyProtection="0">
      <alignment vertical="center"/>
    </xf>
    <xf numFmtId="0" fontId="42" fillId="8" borderId="9" applyNumberFormat="0" applyAlignment="0" applyProtection="0">
      <alignment vertical="center"/>
    </xf>
    <xf numFmtId="0" fontId="43" fillId="8" borderId="8" applyNumberFormat="0" applyAlignment="0" applyProtection="0">
      <alignment vertical="center"/>
    </xf>
    <xf numFmtId="0" fontId="44" fillId="9" borderId="10" applyNumberFormat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8" fillId="0" borderId="0"/>
    <xf numFmtId="0" fontId="17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/>
    <xf numFmtId="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0" xfId="0" applyFont="1" applyFill="1" applyAlignment="1"/>
    <xf numFmtId="0" fontId="0" fillId="0" borderId="0" xfId="0" applyFont="1" applyFill="1" applyAlignment="1"/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77" fontId="18" fillId="0" borderId="1" xfId="0" applyNumberFormat="1" applyFont="1" applyFill="1" applyBorder="1" applyAlignment="1" applyProtection="1">
      <alignment horizontal="center" vertical="center"/>
    </xf>
    <xf numFmtId="178" fontId="1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 applyProtection="1">
      <protection locked="0"/>
    </xf>
    <xf numFmtId="179" fontId="14" fillId="0" borderId="0" xfId="0" applyNumberFormat="1" applyFont="1" applyFill="1" applyBorder="1" applyAlignment="1" applyProtection="1">
      <alignment horizontal="left" vertical="center"/>
      <protection locked="0"/>
    </xf>
    <xf numFmtId="180" fontId="15" fillId="0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vertical="center"/>
    </xf>
    <xf numFmtId="0" fontId="18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wrapText="1"/>
    </xf>
    <xf numFmtId="181" fontId="1" fillId="0" borderId="2" xfId="0" applyNumberFormat="1" applyFont="1" applyFill="1" applyBorder="1" applyAlignment="1" applyProtection="1">
      <alignment horizontal="center" vertical="center"/>
    </xf>
    <xf numFmtId="181" fontId="1" fillId="0" borderId="3" xfId="0" applyNumberFormat="1" applyFont="1" applyFill="1" applyBorder="1" applyAlignment="1" applyProtection="1">
      <alignment horizontal="center" vertical="center"/>
    </xf>
    <xf numFmtId="181" fontId="1" fillId="0" borderId="4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30" fillId="0" borderId="1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C000"/>
      <color rgb="00FF0000"/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I$1" max="2099" min="2020" page="10" val="2020"/>
</file>

<file path=xl/ctrlProps/ctrlProp10.xml><?xml version="1.0" encoding="utf-8"?>
<formControlPr xmlns="http://schemas.microsoft.com/office/spreadsheetml/2009/9/main" objectType="Spin" dx="22" fmlaLink="$AM$1" max="2099" min="2020" page="10" val="2020"/>
</file>

<file path=xl/ctrlProps/ctrlProp11.xml><?xml version="1.0" encoding="utf-8"?>
<formControlPr xmlns="http://schemas.microsoft.com/office/spreadsheetml/2009/9/main" objectType="Spin" dx="22" fmlaLink="$AH$1" max="2099" min="2020" page="10" val="2020"/>
</file>

<file path=xl/ctrlProps/ctrlProp12.xml><?xml version="1.0" encoding="utf-8"?>
<formControlPr xmlns="http://schemas.microsoft.com/office/spreadsheetml/2009/9/main" objectType="Spin" dx="22" fmlaLink="$AL$1" max="2099" min="2020" page="10" val="2023"/>
</file>

<file path=xl/ctrlProps/ctrlProp13.xml><?xml version="1.0" encoding="utf-8"?>
<formControlPr xmlns="http://schemas.microsoft.com/office/spreadsheetml/2009/9/main" objectType="Spin" dx="22" fmlaLink="$AM$1" max="12" min="1" page="10" val="1"/>
</file>

<file path=xl/ctrlProps/ctrlProp14.xml><?xml version="1.0" encoding="utf-8"?>
<formControlPr xmlns="http://schemas.microsoft.com/office/spreadsheetml/2009/9/main" objectType="Spin" dx="22" fmlaLink="$AL$1" max="2099" min="2020" page="10" val="2023"/>
</file>

<file path=xl/ctrlProps/ctrlProp15.xml><?xml version="1.0" encoding="utf-8"?>
<formControlPr xmlns="http://schemas.microsoft.com/office/spreadsheetml/2009/9/main" objectType="Spin" dx="22" fmlaLink="$AH$1" max="2099" min="2020" page="10" val="2020"/>
</file>

<file path=xl/ctrlProps/ctrlProp16.xml><?xml version="1.0" encoding="utf-8"?>
<formControlPr xmlns="http://schemas.microsoft.com/office/spreadsheetml/2009/9/main" objectType="Spin" dx="22" fmlaLink="$AL$1" max="2099" min="2020" page="10" val="2023"/>
</file>

<file path=xl/ctrlProps/ctrlProp17.xml><?xml version="1.0" encoding="utf-8"?>
<formControlPr xmlns="http://schemas.microsoft.com/office/spreadsheetml/2009/9/main" objectType="Spin" dx="22" fmlaLink="$AL$1" max="2099" min="2020" page="10" val="2023"/>
</file>

<file path=xl/ctrlProps/ctrlProp18.xml><?xml version="1.0" encoding="utf-8"?>
<formControlPr xmlns="http://schemas.microsoft.com/office/spreadsheetml/2009/9/main" objectType="Spin" dx="22" fmlaLink="$AI$1" max="2099" min="2020" page="10" val="2020"/>
</file>

<file path=xl/ctrlProps/ctrlProp19.xml><?xml version="1.0" encoding="utf-8"?>
<formControlPr xmlns="http://schemas.microsoft.com/office/spreadsheetml/2009/9/main" objectType="Spin" dx="22" fmlaLink="$AN$1" max="12" min="1" page="10" val="7"/>
</file>

<file path=xl/ctrlProps/ctrlProp2.xml><?xml version="1.0" encoding="utf-8"?>
<formControlPr xmlns="http://schemas.microsoft.com/office/spreadsheetml/2009/9/main" objectType="Spin" dx="22" fmlaLink="$AM$1" max="2099" min="2020" page="10" val="2020"/>
</file>

<file path=xl/ctrlProps/ctrlProp20.xml><?xml version="1.0" encoding="utf-8"?>
<formControlPr xmlns="http://schemas.microsoft.com/office/spreadsheetml/2009/9/main" objectType="Spin" dx="22" fmlaLink="$AI$1" max="2099" min="2020" page="10" val="2020"/>
</file>

<file path=xl/ctrlProps/ctrlProp21.xml><?xml version="1.0" encoding="utf-8"?>
<formControlPr xmlns="http://schemas.microsoft.com/office/spreadsheetml/2009/9/main" objectType="Spin" dx="22" fmlaLink="$AM$1" max="2099" min="2020" page="10" val="2020"/>
</file>

<file path=xl/ctrlProps/ctrlProp22.xml><?xml version="1.0" encoding="utf-8"?>
<formControlPr xmlns="http://schemas.microsoft.com/office/spreadsheetml/2009/9/main" objectType="Spin" dx="22" fmlaLink="$AN$1" max="12" min="1" page="10" val="7"/>
</file>

<file path=xl/ctrlProps/ctrlProp23.xml><?xml version="1.0" encoding="utf-8"?>
<formControlPr xmlns="http://schemas.microsoft.com/office/spreadsheetml/2009/9/main" objectType="Spin" dx="22" fmlaLink="$AM$1" max="2099" min="2020" page="10" val="2020"/>
</file>

<file path=xl/ctrlProps/ctrlProp24.xml><?xml version="1.0" encoding="utf-8"?>
<formControlPr xmlns="http://schemas.microsoft.com/office/spreadsheetml/2009/9/main" objectType="Spin" dx="22" fmlaLink="$AI$1" max="2099" min="2020" page="10" val="2020"/>
</file>

<file path=xl/ctrlProps/ctrlProp25.xml><?xml version="1.0" encoding="utf-8"?>
<formControlPr xmlns="http://schemas.microsoft.com/office/spreadsheetml/2009/9/main" objectType="Spin" dx="22" fmlaLink="$AM$1" max="2099" min="2020" page="10" val="2020"/>
</file>

<file path=xl/ctrlProps/ctrlProp26.xml><?xml version="1.0" encoding="utf-8"?>
<formControlPr xmlns="http://schemas.microsoft.com/office/spreadsheetml/2009/9/main" objectType="Spin" dx="22" fmlaLink="$AN$1" max="12" min="1" page="10" val="7"/>
</file>

<file path=xl/ctrlProps/ctrlProp27.xml><?xml version="1.0" encoding="utf-8"?>
<formControlPr xmlns="http://schemas.microsoft.com/office/spreadsheetml/2009/9/main" objectType="Spin" dx="22" fmlaLink="$AM$1" max="2099" min="2020" page="10" val="2020"/>
</file>

<file path=xl/ctrlProps/ctrlProp28.xml><?xml version="1.0" encoding="utf-8"?>
<formControlPr xmlns="http://schemas.microsoft.com/office/spreadsheetml/2009/9/main" objectType="Spin" dx="22" fmlaLink="$AI$1" max="2099" min="2020" page="10" val="2020"/>
</file>

<file path=xl/ctrlProps/ctrlProp29.xml><?xml version="1.0" encoding="utf-8"?>
<formControlPr xmlns="http://schemas.microsoft.com/office/spreadsheetml/2009/9/main" objectType="Spin" dx="22" fmlaLink="$AM$1" max="2099" min="2020" page="10" val="2020"/>
</file>

<file path=xl/ctrlProps/ctrlProp3.xml><?xml version="1.0" encoding="utf-8"?>
<formControlPr xmlns="http://schemas.microsoft.com/office/spreadsheetml/2009/9/main" objectType="Spin" dx="22" fmlaLink="$AN$1" max="12" min="1" page="10" val="7"/>
</file>

<file path=xl/ctrlProps/ctrlProp30.xml><?xml version="1.0" encoding="utf-8"?>
<formControlPr xmlns="http://schemas.microsoft.com/office/spreadsheetml/2009/9/main" objectType="Spin" dx="22" fmlaLink="$AN$1" max="12" min="1" page="10" val="7"/>
</file>

<file path=xl/ctrlProps/ctrlProp31.xml><?xml version="1.0" encoding="utf-8"?>
<formControlPr xmlns="http://schemas.microsoft.com/office/spreadsheetml/2009/9/main" objectType="Spin" dx="22" fmlaLink="$AM$1" max="2099" min="2020" page="10" val="2020"/>
</file>

<file path=xl/ctrlProps/ctrlProp32.xml><?xml version="1.0" encoding="utf-8"?>
<formControlPr xmlns="http://schemas.microsoft.com/office/spreadsheetml/2009/9/main" objectType="Spin" dx="22" fmlaLink="$AI$1" max="2099" min="2020" page="10" val="2020"/>
</file>

<file path=xl/ctrlProps/ctrlProp33.xml><?xml version="1.0" encoding="utf-8"?>
<formControlPr xmlns="http://schemas.microsoft.com/office/spreadsheetml/2009/9/main" objectType="Spin" dx="22" fmlaLink="$AM$1" max="2099" min="2020" page="10" val="2020"/>
</file>

<file path=xl/ctrlProps/ctrlProp34.xml><?xml version="1.0" encoding="utf-8"?>
<formControlPr xmlns="http://schemas.microsoft.com/office/spreadsheetml/2009/9/main" objectType="Spin" dx="22" fmlaLink="$AM$1" max="2099" min="2020" page="10" val="2020"/>
</file>

<file path=xl/ctrlProps/ctrlProp35.xml><?xml version="1.0" encoding="utf-8"?>
<formControlPr xmlns="http://schemas.microsoft.com/office/spreadsheetml/2009/9/main" objectType="Spin" dx="22" fmlaLink="$AH$1" max="2099" min="2020" page="10" val="2020"/>
</file>

<file path=xl/ctrlProps/ctrlProp36.xml><?xml version="1.0" encoding="utf-8"?>
<formControlPr xmlns="http://schemas.microsoft.com/office/spreadsheetml/2009/9/main" objectType="Spin" dx="22" fmlaLink="$AL$1" max="2099" min="2020" page="10" val="2023"/>
</file>

<file path=xl/ctrlProps/ctrlProp37.xml><?xml version="1.0" encoding="utf-8"?>
<formControlPr xmlns="http://schemas.microsoft.com/office/spreadsheetml/2009/9/main" objectType="Spin" dx="22" fmlaLink="$AM$1" max="12" min="1" page="10" val="1"/>
</file>

<file path=xl/ctrlProps/ctrlProp38.xml><?xml version="1.0" encoding="utf-8"?>
<formControlPr xmlns="http://schemas.microsoft.com/office/spreadsheetml/2009/9/main" objectType="Spin" dx="22" fmlaLink="$AL$1" max="2099" min="2020" page="10" val="2023"/>
</file>

<file path=xl/ctrlProps/ctrlProp39.xml><?xml version="1.0" encoding="utf-8"?>
<formControlPr xmlns="http://schemas.microsoft.com/office/spreadsheetml/2009/9/main" objectType="Spin" dx="22" fmlaLink="$AH$1" max="2099" min="2020" page="10" val="2020"/>
</file>

<file path=xl/ctrlProps/ctrlProp4.xml><?xml version="1.0" encoding="utf-8"?>
<formControlPr xmlns="http://schemas.microsoft.com/office/spreadsheetml/2009/9/main" objectType="Spin" dx="22" fmlaLink="$AM$1" max="2099" min="2020" page="10" val="2020"/>
</file>

<file path=xl/ctrlProps/ctrlProp40.xml><?xml version="1.0" encoding="utf-8"?>
<formControlPr xmlns="http://schemas.microsoft.com/office/spreadsheetml/2009/9/main" objectType="Spin" dx="22" fmlaLink="$AL$1" max="2099" min="2020" page="10" val="2023"/>
</file>

<file path=xl/ctrlProps/ctrlProp41.xml><?xml version="1.0" encoding="utf-8"?>
<formControlPr xmlns="http://schemas.microsoft.com/office/spreadsheetml/2009/9/main" objectType="Spin" dx="22" fmlaLink="$AL$1" max="2099" min="2020" page="10" val="2023"/>
</file>

<file path=xl/ctrlProps/ctrlProp42.xml><?xml version="1.0" encoding="utf-8"?>
<formControlPr xmlns="http://schemas.microsoft.com/office/spreadsheetml/2009/9/main" objectType="Spin" dx="22" fmlaLink="$AI$1" max="2099" min="2020" page="10" val="2020"/>
</file>

<file path=xl/ctrlProps/ctrlProp43.xml><?xml version="1.0" encoding="utf-8"?>
<formControlPr xmlns="http://schemas.microsoft.com/office/spreadsheetml/2009/9/main" objectType="Spin" dx="22" fmlaLink="$AN$1" max="12" min="1" page="10" val="7"/>
</file>

<file path=xl/ctrlProps/ctrlProp44.xml><?xml version="1.0" encoding="utf-8"?>
<formControlPr xmlns="http://schemas.microsoft.com/office/spreadsheetml/2009/9/main" objectType="Spin" dx="22" fmlaLink="$AI$1" max="2099" min="2020" page="10" val="2020"/>
</file>

<file path=xl/ctrlProps/ctrlProp45.xml><?xml version="1.0" encoding="utf-8"?>
<formControlPr xmlns="http://schemas.microsoft.com/office/spreadsheetml/2009/9/main" objectType="Spin" dx="22" fmlaLink="$AM$1" max="2099" min="2020" page="10" val="2020"/>
</file>

<file path=xl/ctrlProps/ctrlProp46.xml><?xml version="1.0" encoding="utf-8"?>
<formControlPr xmlns="http://schemas.microsoft.com/office/spreadsheetml/2009/9/main" objectType="Spin" dx="22" fmlaLink="$AN$1" max="12" min="1" page="10" val="7"/>
</file>

<file path=xl/ctrlProps/ctrlProp47.xml><?xml version="1.0" encoding="utf-8"?>
<formControlPr xmlns="http://schemas.microsoft.com/office/spreadsheetml/2009/9/main" objectType="Spin" dx="22" fmlaLink="$AM$1" max="2099" min="2020" page="10" val="2020"/>
</file>

<file path=xl/ctrlProps/ctrlProp48.xml><?xml version="1.0" encoding="utf-8"?>
<formControlPr xmlns="http://schemas.microsoft.com/office/spreadsheetml/2009/9/main" objectType="Spin" dx="22" fmlaLink="$AK$1" max="2099" min="2020" page="10" val="2020"/>
</file>

<file path=xl/ctrlProps/ctrlProp49.xml><?xml version="1.0" encoding="utf-8"?>
<formControlPr xmlns="http://schemas.microsoft.com/office/spreadsheetml/2009/9/main" objectType="Spin" dx="22" fmlaLink="$AM$1" max="12" min="1" page="10" val="1"/>
</file>

<file path=xl/ctrlProps/ctrlProp5.xml><?xml version="1.0" encoding="utf-8"?>
<formControlPr xmlns="http://schemas.microsoft.com/office/spreadsheetml/2009/9/main" objectType="Spin" dx="22" fmlaLink="$AI$1" max="2099" min="2020" page="10" val="2020"/>
</file>

<file path=xl/ctrlProps/ctrlProp50.xml><?xml version="1.0" encoding="utf-8"?>
<formControlPr xmlns="http://schemas.microsoft.com/office/spreadsheetml/2009/9/main" objectType="Spin" dx="22" fmlaLink="$AK$1" max="2100" min="1900" page="10" val="1900"/>
</file>

<file path=xl/ctrlProps/ctrlProp51.xml><?xml version="1.0" encoding="utf-8"?>
<formControlPr xmlns="http://schemas.microsoft.com/office/spreadsheetml/2009/9/main" objectType="Spin" dx="22" fmlaLink="$AI$1" max="2099" min="2020" page="10" val="2020"/>
</file>

<file path=xl/ctrlProps/ctrlProp52.xml><?xml version="1.0" encoding="utf-8"?>
<formControlPr xmlns="http://schemas.microsoft.com/office/spreadsheetml/2009/9/main" objectType="Spin" dx="22" fmlaLink="$AM$1" max="2099" min="2020" page="10" val="2020"/>
</file>

<file path=xl/ctrlProps/ctrlProp53.xml><?xml version="1.0" encoding="utf-8"?>
<formControlPr xmlns="http://schemas.microsoft.com/office/spreadsheetml/2009/9/main" objectType="Spin" dx="22" fmlaLink="$AN$1" max="12" min="1" page="10" val="7"/>
</file>

<file path=xl/ctrlProps/ctrlProp54.xml><?xml version="1.0" encoding="utf-8"?>
<formControlPr xmlns="http://schemas.microsoft.com/office/spreadsheetml/2009/9/main" objectType="Spin" dx="22" fmlaLink="$AM$1" max="2099" min="2020" page="10" val="2020"/>
</file>

<file path=xl/ctrlProps/ctrlProp55.xml><?xml version="1.0" encoding="utf-8"?>
<formControlPr xmlns="http://schemas.microsoft.com/office/spreadsheetml/2009/9/main" objectType="Spin" dx="22" fmlaLink="$AK$1" max="2099" min="2020" page="10" val="2020"/>
</file>

<file path=xl/ctrlProps/ctrlProp56.xml><?xml version="1.0" encoding="utf-8"?>
<formControlPr xmlns="http://schemas.microsoft.com/office/spreadsheetml/2009/9/main" objectType="Spin" dx="22" fmlaLink="$AM$1" max="12" min="1" page="10" val="1"/>
</file>

<file path=xl/ctrlProps/ctrlProp57.xml><?xml version="1.0" encoding="utf-8"?>
<formControlPr xmlns="http://schemas.microsoft.com/office/spreadsheetml/2009/9/main" objectType="Spin" dx="22" fmlaLink="$AK$1" max="2100" min="1900" page="10" val="1900"/>
</file>

<file path=xl/ctrlProps/ctrlProp58.xml><?xml version="1.0" encoding="utf-8"?>
<formControlPr xmlns="http://schemas.microsoft.com/office/spreadsheetml/2009/9/main" objectType="Spin" dx="22" fmlaLink="$AI$1" max="2099" min="2020" page="10" val="2020"/>
</file>

<file path=xl/ctrlProps/ctrlProp59.xml><?xml version="1.0" encoding="utf-8"?>
<formControlPr xmlns="http://schemas.microsoft.com/office/spreadsheetml/2009/9/main" objectType="Spin" dx="22" fmlaLink="$AM$1" max="2099" min="2020" page="10" val="2020"/>
</file>

<file path=xl/ctrlProps/ctrlProp6.xml><?xml version="1.0" encoding="utf-8"?>
<formControlPr xmlns="http://schemas.microsoft.com/office/spreadsheetml/2009/9/main" objectType="Spin" dx="22" fmlaLink="$AM$1" max="2099" min="2020" page="10" val="2020"/>
</file>

<file path=xl/ctrlProps/ctrlProp60.xml><?xml version="1.0" encoding="utf-8"?>
<formControlPr xmlns="http://schemas.microsoft.com/office/spreadsheetml/2009/9/main" objectType="Spin" dx="22" fmlaLink="$AN$1" max="12" min="1" page="10" val="7"/>
</file>

<file path=xl/ctrlProps/ctrlProp61.xml><?xml version="1.0" encoding="utf-8"?>
<formControlPr xmlns="http://schemas.microsoft.com/office/spreadsheetml/2009/9/main" objectType="Spin" dx="22" fmlaLink="$AM$1" max="2099" min="2020" page="10" val="2020"/>
</file>

<file path=xl/ctrlProps/ctrlProp62.xml><?xml version="1.0" encoding="utf-8"?>
<formControlPr xmlns="http://schemas.microsoft.com/office/spreadsheetml/2009/9/main" objectType="Spin" dx="22" fmlaLink="$AL$1" max="2099" min="2020" page="10" val="2023"/>
</file>

<file path=xl/ctrlProps/ctrlProp63.xml><?xml version="1.0" encoding="utf-8"?>
<formControlPr xmlns="http://schemas.microsoft.com/office/spreadsheetml/2009/9/main" objectType="Spin" dx="22" fmlaLink="$AN$1" max="12" min="1" page="10" val="7"/>
</file>

<file path=xl/ctrlProps/ctrlProp64.xml><?xml version="1.0" encoding="utf-8"?>
<formControlPr xmlns="http://schemas.microsoft.com/office/spreadsheetml/2009/9/main" objectType="Spin" dx="22" fmlaLink="$AL$1" max="2100" min="1900" page="10" val="2023"/>
</file>

<file path=xl/ctrlProps/ctrlProp65.xml><?xml version="1.0" encoding="utf-8"?>
<formControlPr xmlns="http://schemas.microsoft.com/office/spreadsheetml/2009/9/main" objectType="Spin" dx="22" fmlaLink="$AK$1" max="2099" min="2020" page="10" val="2020"/>
</file>

<file path=xl/ctrlProps/ctrlProp66.xml><?xml version="1.0" encoding="utf-8"?>
<formControlPr xmlns="http://schemas.microsoft.com/office/spreadsheetml/2009/9/main" objectType="Spin" dx="22" fmlaLink="$AM$1" max="12" min="1" page="10" val="1"/>
</file>

<file path=xl/ctrlProps/ctrlProp67.xml><?xml version="1.0" encoding="utf-8"?>
<formControlPr xmlns="http://schemas.microsoft.com/office/spreadsheetml/2009/9/main" objectType="Spin" dx="22" fmlaLink="$AK$1" max="2100" min="1900" page="10" val="1900"/>
</file>

<file path=xl/ctrlProps/ctrlProp68.xml><?xml version="1.0" encoding="utf-8"?>
<formControlPr xmlns="http://schemas.microsoft.com/office/spreadsheetml/2009/9/main" objectType="Spin" dx="22" fmlaLink="$AI$1" max="2099" min="2020" page="10" val="2020"/>
</file>

<file path=xl/ctrlProps/ctrlProp69.xml><?xml version="1.0" encoding="utf-8"?>
<formControlPr xmlns="http://schemas.microsoft.com/office/spreadsheetml/2009/9/main" objectType="Spin" dx="22" fmlaLink="$AM$1" max="2099" min="2020" page="10" val="2020"/>
</file>

<file path=xl/ctrlProps/ctrlProp7.xml><?xml version="1.0" encoding="utf-8"?>
<formControlPr xmlns="http://schemas.microsoft.com/office/spreadsheetml/2009/9/main" objectType="Spin" dx="22" fmlaLink="$AM$1" max="2099" min="2020" page="10" val="2020"/>
</file>

<file path=xl/ctrlProps/ctrlProp70.xml><?xml version="1.0" encoding="utf-8"?>
<formControlPr xmlns="http://schemas.microsoft.com/office/spreadsheetml/2009/9/main" objectType="Spin" dx="22" fmlaLink="$AN$1" max="12" min="1" page="10" val="7"/>
</file>

<file path=xl/ctrlProps/ctrlProp71.xml><?xml version="1.0" encoding="utf-8"?>
<formControlPr xmlns="http://schemas.microsoft.com/office/spreadsheetml/2009/9/main" objectType="Spin" dx="22" fmlaLink="$AM$1" max="2099" min="2020" page="10" val="2020"/>
</file>

<file path=xl/ctrlProps/ctrlProp72.xml><?xml version="1.0" encoding="utf-8"?>
<formControlPr xmlns="http://schemas.microsoft.com/office/spreadsheetml/2009/9/main" objectType="Spin" dx="22" fmlaLink="$AL$1" max="2099" min="2020" page="10" val="2023"/>
</file>

<file path=xl/ctrlProps/ctrlProp73.xml><?xml version="1.0" encoding="utf-8"?>
<formControlPr xmlns="http://schemas.microsoft.com/office/spreadsheetml/2009/9/main" objectType="Spin" dx="22" fmlaLink="$AN$1" max="12" min="1" page="10" val="7"/>
</file>

<file path=xl/ctrlProps/ctrlProp74.xml><?xml version="1.0" encoding="utf-8"?>
<formControlPr xmlns="http://schemas.microsoft.com/office/spreadsheetml/2009/9/main" objectType="Spin" dx="22" fmlaLink="$AL$1" max="2100" min="1900" page="10" val="2023"/>
</file>

<file path=xl/ctrlProps/ctrlProp8.xml><?xml version="1.0" encoding="utf-8"?>
<formControlPr xmlns="http://schemas.microsoft.com/office/spreadsheetml/2009/9/main" objectType="Spin" dx="22" fmlaLink="$AI$1" max="2099" min="2020" page="10" val="2020"/>
</file>

<file path=xl/ctrlProps/ctrlProp9.xml><?xml version="1.0" encoding="utf-8"?>
<formControlPr xmlns="http://schemas.microsoft.com/office/spreadsheetml/2009/9/main" objectType="Spin" dx="22" fmlaLink="$AM$1" max="2099" min="2020" page="10" val="202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21</xdr:row>
      <xdr:rowOff>0</xdr:rowOff>
    </xdr:from>
    <xdr:to>
      <xdr:col>2</xdr:col>
      <xdr:colOff>95250</xdr:colOff>
      <xdr:row>21</xdr:row>
      <xdr:rowOff>171450</xdr:rowOff>
    </xdr:to>
    <xdr:sp>
      <xdr:nvSpPr>
        <xdr:cNvPr id="2" name="Text Box 2"/>
        <xdr:cNvSpPr txBox="1"/>
      </xdr:nvSpPr>
      <xdr:spPr>
        <a:xfrm>
          <a:off x="962025" y="666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21</xdr:row>
      <xdr:rowOff>0</xdr:rowOff>
    </xdr:from>
    <xdr:to>
      <xdr:col>2</xdr:col>
      <xdr:colOff>95250</xdr:colOff>
      <xdr:row>21</xdr:row>
      <xdr:rowOff>171450</xdr:rowOff>
    </xdr:to>
    <xdr:sp>
      <xdr:nvSpPr>
        <xdr:cNvPr id="3" name="Text Box 2"/>
        <xdr:cNvSpPr txBox="1"/>
      </xdr:nvSpPr>
      <xdr:spPr>
        <a:xfrm>
          <a:off x="962025" y="666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21</xdr:row>
      <xdr:rowOff>0</xdr:rowOff>
    </xdr:from>
    <xdr:to>
      <xdr:col>2</xdr:col>
      <xdr:colOff>95250</xdr:colOff>
      <xdr:row>21</xdr:row>
      <xdr:rowOff>171450</xdr:rowOff>
    </xdr:to>
    <xdr:sp>
      <xdr:nvSpPr>
        <xdr:cNvPr id="4" name="Text Box 2"/>
        <xdr:cNvSpPr txBox="1"/>
      </xdr:nvSpPr>
      <xdr:spPr>
        <a:xfrm>
          <a:off x="962025" y="666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21</xdr:row>
      <xdr:rowOff>0</xdr:rowOff>
    </xdr:from>
    <xdr:to>
      <xdr:col>2</xdr:col>
      <xdr:colOff>95250</xdr:colOff>
      <xdr:row>21</xdr:row>
      <xdr:rowOff>171450</xdr:rowOff>
    </xdr:to>
    <xdr:sp>
      <xdr:nvSpPr>
        <xdr:cNvPr id="5" name="Text Box 2"/>
        <xdr:cNvSpPr txBox="1"/>
      </xdr:nvSpPr>
      <xdr:spPr>
        <a:xfrm>
          <a:off x="962025" y="666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21</xdr:row>
      <xdr:rowOff>0</xdr:rowOff>
    </xdr:from>
    <xdr:to>
      <xdr:col>2</xdr:col>
      <xdr:colOff>95250</xdr:colOff>
      <xdr:row>21</xdr:row>
      <xdr:rowOff>171450</xdr:rowOff>
    </xdr:to>
    <xdr:sp>
      <xdr:nvSpPr>
        <xdr:cNvPr id="6" name="Text Box 2"/>
        <xdr:cNvSpPr txBox="1"/>
      </xdr:nvSpPr>
      <xdr:spPr>
        <a:xfrm>
          <a:off x="962025" y="666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21</xdr:row>
      <xdr:rowOff>0</xdr:rowOff>
    </xdr:from>
    <xdr:to>
      <xdr:col>2</xdr:col>
      <xdr:colOff>95250</xdr:colOff>
      <xdr:row>21</xdr:row>
      <xdr:rowOff>171450</xdr:rowOff>
    </xdr:to>
    <xdr:sp>
      <xdr:nvSpPr>
        <xdr:cNvPr id="7" name="Text Box 2"/>
        <xdr:cNvSpPr txBox="1"/>
      </xdr:nvSpPr>
      <xdr:spPr>
        <a:xfrm>
          <a:off x="962025" y="666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18</xdr:row>
      <xdr:rowOff>0</xdr:rowOff>
    </xdr:from>
    <xdr:to>
      <xdr:col>2</xdr:col>
      <xdr:colOff>95250</xdr:colOff>
      <xdr:row>18</xdr:row>
      <xdr:rowOff>171450</xdr:rowOff>
    </xdr:to>
    <xdr:sp>
      <xdr:nvSpPr>
        <xdr:cNvPr id="8" name="Text Box 2"/>
        <xdr:cNvSpPr txBox="1"/>
      </xdr:nvSpPr>
      <xdr:spPr>
        <a:xfrm>
          <a:off x="962025" y="571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18</xdr:row>
      <xdr:rowOff>0</xdr:rowOff>
    </xdr:from>
    <xdr:to>
      <xdr:col>2</xdr:col>
      <xdr:colOff>95250</xdr:colOff>
      <xdr:row>18</xdr:row>
      <xdr:rowOff>171450</xdr:rowOff>
    </xdr:to>
    <xdr:sp>
      <xdr:nvSpPr>
        <xdr:cNvPr id="9" name="Text Box 2"/>
        <xdr:cNvSpPr txBox="1"/>
      </xdr:nvSpPr>
      <xdr:spPr>
        <a:xfrm>
          <a:off x="962025" y="571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18</xdr:row>
      <xdr:rowOff>0</xdr:rowOff>
    </xdr:from>
    <xdr:to>
      <xdr:col>2</xdr:col>
      <xdr:colOff>95250</xdr:colOff>
      <xdr:row>18</xdr:row>
      <xdr:rowOff>171450</xdr:rowOff>
    </xdr:to>
    <xdr:sp>
      <xdr:nvSpPr>
        <xdr:cNvPr id="10" name="Text Box 2"/>
        <xdr:cNvSpPr txBox="1"/>
      </xdr:nvSpPr>
      <xdr:spPr>
        <a:xfrm>
          <a:off x="962025" y="571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18</xdr:row>
      <xdr:rowOff>0</xdr:rowOff>
    </xdr:from>
    <xdr:to>
      <xdr:col>2</xdr:col>
      <xdr:colOff>95250</xdr:colOff>
      <xdr:row>18</xdr:row>
      <xdr:rowOff>171450</xdr:rowOff>
    </xdr:to>
    <xdr:sp>
      <xdr:nvSpPr>
        <xdr:cNvPr id="11" name="Text Box 2"/>
        <xdr:cNvSpPr txBox="1"/>
      </xdr:nvSpPr>
      <xdr:spPr>
        <a:xfrm>
          <a:off x="962025" y="571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18</xdr:row>
      <xdr:rowOff>0</xdr:rowOff>
    </xdr:from>
    <xdr:to>
      <xdr:col>2</xdr:col>
      <xdr:colOff>95250</xdr:colOff>
      <xdr:row>18</xdr:row>
      <xdr:rowOff>171450</xdr:rowOff>
    </xdr:to>
    <xdr:sp>
      <xdr:nvSpPr>
        <xdr:cNvPr id="12" name="Text Box 2"/>
        <xdr:cNvSpPr txBox="1"/>
      </xdr:nvSpPr>
      <xdr:spPr>
        <a:xfrm>
          <a:off x="962025" y="571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18</xdr:row>
      <xdr:rowOff>0</xdr:rowOff>
    </xdr:from>
    <xdr:to>
      <xdr:col>2</xdr:col>
      <xdr:colOff>95250</xdr:colOff>
      <xdr:row>18</xdr:row>
      <xdr:rowOff>171450</xdr:rowOff>
    </xdr:to>
    <xdr:sp>
      <xdr:nvSpPr>
        <xdr:cNvPr id="13" name="Text Box 2"/>
        <xdr:cNvSpPr txBox="1"/>
      </xdr:nvSpPr>
      <xdr:spPr>
        <a:xfrm>
          <a:off x="962025" y="571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18</xdr:row>
      <xdr:rowOff>0</xdr:rowOff>
    </xdr:from>
    <xdr:to>
      <xdr:col>2</xdr:col>
      <xdr:colOff>95250</xdr:colOff>
      <xdr:row>18</xdr:row>
      <xdr:rowOff>171450</xdr:rowOff>
    </xdr:to>
    <xdr:sp>
      <xdr:nvSpPr>
        <xdr:cNvPr id="2" name="Text Box 2"/>
        <xdr:cNvSpPr txBox="1"/>
      </xdr:nvSpPr>
      <xdr:spPr>
        <a:xfrm>
          <a:off x="962025" y="571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18</xdr:row>
      <xdr:rowOff>0</xdr:rowOff>
    </xdr:from>
    <xdr:to>
      <xdr:col>2</xdr:col>
      <xdr:colOff>95250</xdr:colOff>
      <xdr:row>18</xdr:row>
      <xdr:rowOff>171450</xdr:rowOff>
    </xdr:to>
    <xdr:sp>
      <xdr:nvSpPr>
        <xdr:cNvPr id="3" name="Text Box 2"/>
        <xdr:cNvSpPr txBox="1"/>
      </xdr:nvSpPr>
      <xdr:spPr>
        <a:xfrm>
          <a:off x="962025" y="571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18</xdr:row>
      <xdr:rowOff>0</xdr:rowOff>
    </xdr:from>
    <xdr:to>
      <xdr:col>2</xdr:col>
      <xdr:colOff>95250</xdr:colOff>
      <xdr:row>18</xdr:row>
      <xdr:rowOff>171450</xdr:rowOff>
    </xdr:to>
    <xdr:sp>
      <xdr:nvSpPr>
        <xdr:cNvPr id="4" name="Text Box 2"/>
        <xdr:cNvSpPr txBox="1"/>
      </xdr:nvSpPr>
      <xdr:spPr>
        <a:xfrm>
          <a:off x="962025" y="571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285750</xdr:colOff>
          <xdr:row>0</xdr:row>
          <xdr:rowOff>19050</xdr:rowOff>
        </xdr:from>
        <xdr:to>
          <xdr:col>40</xdr:col>
          <xdr:colOff>0</xdr:colOff>
          <xdr:row>0</xdr:row>
          <xdr:rowOff>267970</xdr:rowOff>
        </xdr:to>
        <xdr:sp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4996795" y="19050"/>
              <a:ext cx="31496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7" name="Spinner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40</xdr:col>
          <xdr:colOff>9525</xdr:colOff>
          <xdr:row>0</xdr:row>
          <xdr:rowOff>248285</xdr:rowOff>
        </xdr:to>
        <xdr:sp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5092045" y="635"/>
              <a:ext cx="22923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9" name="Spinner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0" name="Spinner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2" name="Spinner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066" name="Spinner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8" name="Spinner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9" name="Spinner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0" name="Spinner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1" name="Spinner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333375</xdr:colOff>
          <xdr:row>0</xdr:row>
          <xdr:rowOff>9525</xdr:rowOff>
        </xdr:from>
        <xdr:to>
          <xdr:col>39</xdr:col>
          <xdr:colOff>333375</xdr:colOff>
          <xdr:row>0</xdr:row>
          <xdr:rowOff>258445</xdr:rowOff>
        </xdr:to>
        <xdr:sp>
          <xdr:nvSpPr>
            <xdr:cNvPr id="1072" name="Spinner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5044420" y="9525"/>
              <a:ext cx="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3" name="Spinner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4" name="Spinner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5" name="Spinner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6" name="Spinner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77" name="Spinner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78" name="Spinner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79" name="Spinner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0" name="Spinner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81" name="Spinner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2" name="Spinner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3" name="Spinner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4" name="Spinner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39</xdr:col>
          <xdr:colOff>381000</xdr:colOff>
          <xdr:row>0</xdr:row>
          <xdr:rowOff>248285</xdr:rowOff>
        </xdr:to>
        <xdr:sp>
          <xdr:nvSpPr>
            <xdr:cNvPr id="1085" name="Spinner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5092045" y="63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6" name="Spinner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7" name="Spinner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88" name="Spinner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9" name="Spinner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9525</xdr:rowOff>
        </xdr:from>
        <xdr:to>
          <xdr:col>36</xdr:col>
          <xdr:colOff>628650</xdr:colOff>
          <xdr:row>0</xdr:row>
          <xdr:rowOff>285750</xdr:rowOff>
        </xdr:to>
        <xdr:sp>
          <xdr:nvSpPr>
            <xdr:cNvPr id="1090" name="Spinner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3500735" y="952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9525</xdr:rowOff>
        </xdr:from>
        <xdr:to>
          <xdr:col>38</xdr:col>
          <xdr:colOff>904875</xdr:colOff>
          <xdr:row>0</xdr:row>
          <xdr:rowOff>285750</xdr:rowOff>
        </xdr:to>
        <xdr:sp>
          <xdr:nvSpPr>
            <xdr:cNvPr id="1091" name="Spinne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14566900" y="952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092" name="Spinne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105" name="Spinner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6" name="Spinner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07" name="Spinner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8" name="Spinner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09" name="Spinner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10" name="Spinner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11" name="Spinner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12" name="Spinner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3" name="Spinner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14" name="Spinner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5" name="Spinner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17" name="Spinner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0</xdr:row>
          <xdr:rowOff>9525</xdr:rowOff>
        </xdr:from>
        <xdr:to>
          <xdr:col>40</xdr:col>
          <xdr:colOff>0</xdr:colOff>
          <xdr:row>1</xdr:row>
          <xdr:rowOff>0</xdr:rowOff>
        </xdr:to>
        <xdr:sp>
          <xdr:nvSpPr>
            <xdr:cNvPr id="1118" name="Spinner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2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3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4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5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6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7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8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9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20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21" name="Text Box 2"/>
        <xdr:cNvSpPr txBox="1"/>
      </xdr:nvSpPr>
      <xdr:spPr>
        <a:xfrm>
          <a:off x="17145" y="78295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20" name="Spinner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21" name="Spinner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22" name="Spinner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23" name="Spinner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4" name="Spinner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25" name="Spinner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6" name="Spinner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27" name="Spinner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647700</xdr:colOff>
          <xdr:row>0</xdr:row>
          <xdr:rowOff>9525</xdr:rowOff>
        </xdr:from>
        <xdr:to>
          <xdr:col>39</xdr:col>
          <xdr:colOff>904875</xdr:colOff>
          <xdr:row>1</xdr:row>
          <xdr:rowOff>0</xdr:rowOff>
        </xdr:to>
        <xdr:sp>
          <xdr:nvSpPr>
            <xdr:cNvPr id="1128" name="Spinner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29" name="Spinner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5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6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7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8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49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0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1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2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3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4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5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8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69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70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71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72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73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74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75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76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93345</xdr:colOff>
      <xdr:row>2</xdr:row>
      <xdr:rowOff>165735</xdr:rowOff>
    </xdr:to>
    <xdr:sp>
      <xdr:nvSpPr>
        <xdr:cNvPr id="577" name="Text Box 2"/>
        <xdr:cNvSpPr txBox="1"/>
      </xdr:nvSpPr>
      <xdr:spPr>
        <a:xfrm>
          <a:off x="17145" y="647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7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7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8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59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0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1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2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3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4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5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6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7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8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6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7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8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699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700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701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702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703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704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2</xdr:row>
      <xdr:rowOff>0</xdr:rowOff>
    </xdr:from>
    <xdr:to>
      <xdr:col>0</xdr:col>
      <xdr:colOff>92710</xdr:colOff>
      <xdr:row>2</xdr:row>
      <xdr:rowOff>165735</xdr:rowOff>
    </xdr:to>
    <xdr:sp>
      <xdr:nvSpPr>
        <xdr:cNvPr id="705" name="Text Box 2"/>
        <xdr:cNvSpPr txBox="1"/>
      </xdr:nvSpPr>
      <xdr:spPr>
        <a:xfrm>
          <a:off x="1714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0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0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0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0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1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2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3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4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5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6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7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8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79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0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1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4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5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6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7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8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29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30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31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32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2</xdr:row>
      <xdr:rowOff>0</xdr:rowOff>
    </xdr:from>
    <xdr:to>
      <xdr:col>1</xdr:col>
      <xdr:colOff>92710</xdr:colOff>
      <xdr:row>2</xdr:row>
      <xdr:rowOff>165735</xdr:rowOff>
    </xdr:to>
    <xdr:sp>
      <xdr:nvSpPr>
        <xdr:cNvPr id="833" name="Text Box 2"/>
        <xdr:cNvSpPr txBox="1"/>
      </xdr:nvSpPr>
      <xdr:spPr>
        <a:xfrm>
          <a:off x="522605" y="64770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6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6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6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6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6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6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7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8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9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19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8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29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0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1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2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3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4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5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6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79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80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81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82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83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84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85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86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87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10</xdr:row>
      <xdr:rowOff>0</xdr:rowOff>
    </xdr:from>
    <xdr:to>
      <xdr:col>0</xdr:col>
      <xdr:colOff>93345</xdr:colOff>
      <xdr:row>10</xdr:row>
      <xdr:rowOff>166370</xdr:rowOff>
    </xdr:to>
    <xdr:sp>
      <xdr:nvSpPr>
        <xdr:cNvPr id="1388" name="Text Box 2"/>
        <xdr:cNvSpPr txBox="1"/>
      </xdr:nvSpPr>
      <xdr:spPr>
        <a:xfrm>
          <a:off x="17145" y="2171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2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3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4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5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6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7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8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9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0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1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0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1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2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3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4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5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6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7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8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76200</xdr:colOff>
      <xdr:row>5</xdr:row>
      <xdr:rowOff>166370</xdr:rowOff>
    </xdr:to>
    <xdr:sp>
      <xdr:nvSpPr>
        <xdr:cNvPr id="129" name="Text Box 2"/>
        <xdr:cNvSpPr txBox="1"/>
      </xdr:nvSpPr>
      <xdr:spPr>
        <a:xfrm>
          <a:off x="0" y="10572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3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4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5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6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7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8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19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0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1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2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3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8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49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50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51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52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53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54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55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56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6</xdr:row>
      <xdr:rowOff>0</xdr:rowOff>
    </xdr:from>
    <xdr:to>
      <xdr:col>1</xdr:col>
      <xdr:colOff>93345</xdr:colOff>
      <xdr:row>6</xdr:row>
      <xdr:rowOff>166370</xdr:rowOff>
    </xdr:to>
    <xdr:sp>
      <xdr:nvSpPr>
        <xdr:cNvPr id="257" name="Text Box 2"/>
        <xdr:cNvSpPr txBox="1"/>
      </xdr:nvSpPr>
      <xdr:spPr>
        <a:xfrm>
          <a:off x="702945" y="12954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dandan\AppData\Roaming\kingsoft\office6\backup\&#24231;&#26885;&#27491;&#21496;&#26426;&#32771;&#21220;&#65288;21&#24180;7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0331&#26700;&#38754;&#25991;&#20214;&#22791;&#20221;\&#26032;&#24314;&#25991;&#20214;&#22841;\&#24231;&#26885;&#32771;&#21220;(21&#24180;3&#26376;&#32771;&#21220;&#27491;&#24335;&#2925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7325;&#21345;\&#21103;&#21496;&#26426;\&#32771;&#21220;\&#24231;&#26885;&#32771;&#21220;&#65288;4&#2637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25;&#21345;\&#21103;&#21496;&#26426;\&#32771;&#21220;\&#24231;&#26885;&#32771;&#21220;&#65288;4&#26376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WIN-VNU2GN9BVFP\Documents\WeChat%20Files\in735485844\FileStorage\File\2022-12\&#20914;&#21387;&#36710;&#38388;9&#26376;&#32771;&#2122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YuXianting\Documents\WeChat%20Files\wxid_g4gez0grkams22\FileStorage\File\2023-02\&#20914;&#21387;&#36710;&#38388;1&#26376;&#32771;&#21220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7qqinbvbrwfw22\FileStorage\File\2023-09\&#20914;&#21387;&#36710;&#38388;8&#26376;&#32771;&#21220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缝纫工资明细"/>
      <sheetName val="裁剪工资明细"/>
      <sheetName val="正司机考勤表（7月）"/>
      <sheetName val="出勤异动申请表"/>
      <sheetName val="数据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6线"/>
      <sheetName val="正司机"/>
      <sheetName val="副司机"/>
      <sheetName val="B40线"/>
      <sheetName val="数据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车间考勤表模板"/>
      <sheetName val="后勤考勤表模板"/>
      <sheetName val="数据源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车间考勤表模板"/>
      <sheetName val="后勤考勤表模板"/>
      <sheetName val="数据源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车间考勤表模板"/>
      <sheetName val="数据源"/>
      <sheetName val="九月份考勤"/>
      <sheetName val="模修考勤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车间考勤表模板"/>
      <sheetName val="数据源"/>
      <sheetName val="二月份考勤"/>
      <sheetName val="模修考勤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车间考勤表模板"/>
      <sheetName val="数据源"/>
      <sheetName val="八月份"/>
      <sheetName val="模修考勤"/>
      <sheetName val="劳务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74.6442476852" refreshedBy="WuYanxia" recordCount="12">
  <cacheSource type="worksheet">
    <worksheetSource ref="B2:O14" sheet="劳务费"/>
  </cacheSource>
  <cacheFields count="14">
    <cacheField name="车间" numFmtId="0">
      <sharedItems count="3">
        <s v="冲压"/>
        <s v="发泡"/>
        <s v="欧马可"/>
      </sharedItems>
    </cacheField>
    <cacheField name="姓名" numFmtId="0">
      <sharedItems count="12">
        <s v="李恒宇"/>
        <s v="李建漳"/>
        <s v="郭凤祥"/>
        <s v="李喆"/>
        <s v="刘洪琛"/>
        <s v="刘立伟"/>
        <s v="刘瑞敏"/>
        <s v="刘英浩"/>
        <s v="张云静"/>
        <s v="周秀双"/>
        <s v="邓文策"/>
        <s v="王钇雄"/>
      </sharedItems>
    </cacheField>
    <cacheField name="入职时间" numFmtId="0">
      <sharedItems count="1">
        <s v="操作工"/>
      </sharedItems>
    </cacheField>
    <cacheField name="出勤天数" numFmtId="0">
      <sharedItems containsSemiMixedTypes="0" containsString="0" containsNumber="1" minValue="0" maxValue="28" count="11">
        <n v="8"/>
        <n v="7.5"/>
        <n v="26.5"/>
        <n v="28"/>
        <n v="13.5"/>
        <n v="22.5"/>
        <n v="25.5"/>
        <n v="11"/>
        <n v="14.5"/>
        <n v="25"/>
        <n v="24"/>
      </sharedItems>
    </cacheField>
    <cacheField name="日常工时" numFmtId="0">
      <sharedItems containsSemiMixedTypes="0" containsString="0" containsNumber="1" minValue="0" maxValue="224" count="12">
        <n v="62"/>
        <n v="63"/>
        <n v="211.5"/>
        <n v="224"/>
        <n v="117.5"/>
        <n v="190"/>
        <n v="213.5"/>
        <n v="205.5"/>
        <n v="88"/>
        <n v="126"/>
        <n v="210.5"/>
        <n v="195"/>
      </sharedItems>
    </cacheField>
    <cacheField name="日常工价" numFmtId="0">
      <sharedItems containsSemiMixedTypes="0" containsString="0" containsNumber="1" minValue="0" maxValue="19.5" count="3">
        <n v="19"/>
        <n v="18"/>
        <n v="19.5"/>
      </sharedItems>
    </cacheField>
    <cacheField name="日常工资" numFmtId="0">
      <sharedItems containsSemiMixedTypes="0" containsString="0" containsNumber="1" minValue="0" maxValue="4032" count="12">
        <n v="1178"/>
        <n v="1197"/>
        <n v="3807"/>
        <n v="4032"/>
        <n v="2115"/>
        <n v="3420"/>
        <n v="3843"/>
        <n v="3699"/>
        <n v="1584"/>
        <n v="2268"/>
        <n v="3789"/>
        <n v="3802.5"/>
      </sharedItems>
    </cacheField>
    <cacheField name="加班工时" numFmtId="0">
      <sharedItems containsSemiMixedTypes="0" containsString="0" containsNumber="1" minValue="0" maxValue="97.5" count="12">
        <n v="5"/>
        <n v="17"/>
        <n v="72.5"/>
        <n v="97.5"/>
        <n v="36.5"/>
        <n v="53.5"/>
        <n v="74.5"/>
        <n v="67"/>
        <n v="26.5"/>
        <n v="41"/>
        <n v="65"/>
        <n v="54.5"/>
      </sharedItems>
    </cacheField>
    <cacheField name="加班工价" numFmtId="0">
      <sharedItems containsSemiMixedTypes="0" containsString="0" containsNumber="1" minValue="0" maxValue="20.5" count="3">
        <n v="19"/>
        <n v="18"/>
        <n v="20.5"/>
      </sharedItems>
    </cacheField>
    <cacheField name="加班工资" numFmtId="0">
      <sharedItems containsSemiMixedTypes="0" containsString="0" containsNumber="1" minValue="0" maxValue="1755" count="12">
        <n v="95"/>
        <n v="323"/>
        <n v="1305"/>
        <n v="1755"/>
        <n v="657"/>
        <n v="963"/>
        <n v="1341"/>
        <n v="1206"/>
        <n v="477"/>
        <n v="738"/>
        <n v="1170"/>
        <n v="1117.25"/>
      </sharedItems>
    </cacheField>
    <cacheField name="奖惩" numFmtId="0">
      <sharedItems containsSemiMixedTypes="0" containsString="0" containsNumber="1" containsInteger="1" minValue="0" maxValue="0" count="1">
        <n v="0"/>
      </sharedItems>
    </cacheField>
    <cacheField name="工资小计" numFmtId="0">
      <sharedItems containsSemiMixedTypes="0" containsString="0" containsNumber="1" minValue="0" maxValue="5787" count="12">
        <n v="1273"/>
        <n v="1520"/>
        <n v="5112"/>
        <n v="5787"/>
        <n v="2772"/>
        <n v="4383"/>
        <n v="5184"/>
        <n v="4905"/>
        <n v="2061"/>
        <n v="3006"/>
        <n v="4959"/>
        <n v="4919.75"/>
      </sharedItems>
    </cacheField>
    <cacheField name="饭补" numFmtId="0">
      <sharedItems containsSemiMixedTypes="0" containsString="0" containsNumber="1" minValue="0" maxValue="140" count="11">
        <n v="40"/>
        <n v="37.5"/>
        <n v="132.5"/>
        <n v="140"/>
        <n v="67.5"/>
        <n v="112.5"/>
        <n v="127.5"/>
        <n v="55"/>
        <n v="72.5"/>
        <n v="125"/>
        <n v="120"/>
      </sharedItems>
    </cacheField>
    <cacheField name="工资合计" numFmtId="0">
      <sharedItems containsSemiMixedTypes="0" containsString="0" containsNumber="1" minValue="0" maxValue="5927" count="12">
        <n v="1313"/>
        <n v="1557.5"/>
        <n v="5244.5"/>
        <n v="5927"/>
        <n v="2839.5"/>
        <n v="4495.5"/>
        <n v="5316.5"/>
        <n v="5032.5"/>
        <n v="2116"/>
        <n v="3078.5"/>
        <n v="5084"/>
        <n v="5039.7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1"/>
    <x v="0"/>
    <x v="1"/>
    <x v="1"/>
    <x v="0"/>
    <x v="1"/>
    <x v="0"/>
    <x v="1"/>
    <x v="1"/>
    <x v="1"/>
  </r>
  <r>
    <x v="1"/>
    <x v="2"/>
    <x v="0"/>
    <x v="2"/>
    <x v="2"/>
    <x v="1"/>
    <x v="2"/>
    <x v="2"/>
    <x v="1"/>
    <x v="2"/>
    <x v="0"/>
    <x v="2"/>
    <x v="2"/>
    <x v="2"/>
  </r>
  <r>
    <x v="1"/>
    <x v="3"/>
    <x v="0"/>
    <x v="3"/>
    <x v="3"/>
    <x v="1"/>
    <x v="3"/>
    <x v="3"/>
    <x v="1"/>
    <x v="3"/>
    <x v="0"/>
    <x v="3"/>
    <x v="3"/>
    <x v="3"/>
  </r>
  <r>
    <x v="1"/>
    <x v="4"/>
    <x v="0"/>
    <x v="4"/>
    <x v="4"/>
    <x v="1"/>
    <x v="4"/>
    <x v="4"/>
    <x v="1"/>
    <x v="4"/>
    <x v="0"/>
    <x v="4"/>
    <x v="4"/>
    <x v="4"/>
  </r>
  <r>
    <x v="1"/>
    <x v="5"/>
    <x v="0"/>
    <x v="5"/>
    <x v="5"/>
    <x v="1"/>
    <x v="5"/>
    <x v="5"/>
    <x v="1"/>
    <x v="5"/>
    <x v="0"/>
    <x v="5"/>
    <x v="5"/>
    <x v="5"/>
  </r>
  <r>
    <x v="1"/>
    <x v="6"/>
    <x v="0"/>
    <x v="2"/>
    <x v="6"/>
    <x v="1"/>
    <x v="6"/>
    <x v="6"/>
    <x v="1"/>
    <x v="6"/>
    <x v="0"/>
    <x v="6"/>
    <x v="2"/>
    <x v="6"/>
  </r>
  <r>
    <x v="1"/>
    <x v="7"/>
    <x v="0"/>
    <x v="6"/>
    <x v="7"/>
    <x v="1"/>
    <x v="7"/>
    <x v="7"/>
    <x v="1"/>
    <x v="7"/>
    <x v="0"/>
    <x v="7"/>
    <x v="6"/>
    <x v="7"/>
  </r>
  <r>
    <x v="1"/>
    <x v="8"/>
    <x v="0"/>
    <x v="7"/>
    <x v="8"/>
    <x v="1"/>
    <x v="8"/>
    <x v="8"/>
    <x v="1"/>
    <x v="8"/>
    <x v="0"/>
    <x v="8"/>
    <x v="7"/>
    <x v="8"/>
  </r>
  <r>
    <x v="1"/>
    <x v="9"/>
    <x v="0"/>
    <x v="8"/>
    <x v="9"/>
    <x v="1"/>
    <x v="9"/>
    <x v="9"/>
    <x v="1"/>
    <x v="9"/>
    <x v="0"/>
    <x v="9"/>
    <x v="8"/>
    <x v="9"/>
  </r>
  <r>
    <x v="1"/>
    <x v="10"/>
    <x v="0"/>
    <x v="9"/>
    <x v="10"/>
    <x v="1"/>
    <x v="10"/>
    <x v="10"/>
    <x v="1"/>
    <x v="10"/>
    <x v="0"/>
    <x v="10"/>
    <x v="9"/>
    <x v="10"/>
  </r>
  <r>
    <x v="2"/>
    <x v="11"/>
    <x v="0"/>
    <x v="10"/>
    <x v="11"/>
    <x v="2"/>
    <x v="11"/>
    <x v="11"/>
    <x v="2"/>
    <x v="11"/>
    <x v="0"/>
    <x v="11"/>
    <x v="10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0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0:C24" firstHeaderRow="1" firstDataRow="1" firstDataCol="1"/>
  <pivotFields count="14">
    <pivotField axis="axisRow" compact="0" showAll="0">
      <items count="4">
        <item x="0"/>
        <item x="1"/>
        <item x="2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2">
        <item x="0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2">
        <item x="0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工资合计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7" Type="http://schemas.openxmlformats.org/officeDocument/2006/relationships/ctrlProp" Target="../ctrlProps/ctrlProp74.xml"/><Relationship Id="rId76" Type="http://schemas.openxmlformats.org/officeDocument/2006/relationships/ctrlProp" Target="../ctrlProps/ctrlProp73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workbookViewId="0">
      <selection activeCell="E23" sqref="E23"/>
    </sheetView>
  </sheetViews>
  <sheetFormatPr defaultColWidth="9" defaultRowHeight="25" customHeight="1"/>
  <cols>
    <col min="1" max="1" width="5" style="68" customWidth="1"/>
    <col min="2" max="2" width="7.375" style="69"/>
    <col min="3" max="3" width="17.25" style="69"/>
    <col min="4" max="4" width="11" style="69" customWidth="1"/>
    <col min="5" max="5" width="9.5" style="69" customWidth="1"/>
    <col min="6" max="6" width="9" style="69" customWidth="1"/>
    <col min="7" max="9" width="10.125" style="69" customWidth="1"/>
    <col min="10" max="11" width="8.75" style="69" customWidth="1"/>
    <col min="12" max="12" width="7.5" style="69" customWidth="1"/>
    <col min="13" max="13" width="10.875" style="69" customWidth="1"/>
    <col min="14" max="14" width="6.875" style="69" customWidth="1"/>
    <col min="15" max="15" width="10.375" style="69" customWidth="1"/>
    <col min="16" max="16" width="21.875" style="70" customWidth="1"/>
    <col min="17" max="16384" width="9" style="69"/>
  </cols>
  <sheetData>
    <row r="1" s="69" customFormat="1" customHeight="1" spans="1:16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3"/>
    </row>
    <row r="2" s="66" customFormat="1" customHeight="1" spans="1:16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1" t="s">
        <v>7</v>
      </c>
      <c r="H2" s="71" t="s">
        <v>8</v>
      </c>
      <c r="I2" s="71" t="s">
        <v>9</v>
      </c>
      <c r="J2" s="71" t="s">
        <v>10</v>
      </c>
      <c r="K2" s="71" t="s">
        <v>11</v>
      </c>
      <c r="L2" s="71" t="s">
        <v>12</v>
      </c>
      <c r="M2" s="71" t="s">
        <v>13</v>
      </c>
      <c r="N2" s="71" t="s">
        <v>14</v>
      </c>
      <c r="O2" s="71" t="s">
        <v>15</v>
      </c>
      <c r="P2" s="71" t="s">
        <v>16</v>
      </c>
    </row>
    <row r="3" s="67" customFormat="1" customHeight="1" spans="1:16">
      <c r="A3" s="72"/>
      <c r="B3" s="73" t="s">
        <v>17</v>
      </c>
      <c r="C3" s="73" t="s">
        <v>18</v>
      </c>
      <c r="D3" s="73" t="s">
        <v>19</v>
      </c>
      <c r="E3" s="74">
        <v>8</v>
      </c>
      <c r="F3" s="74">
        <v>62</v>
      </c>
      <c r="G3" s="74">
        <v>19</v>
      </c>
      <c r="H3" s="74">
        <v>1178</v>
      </c>
      <c r="I3" s="81">
        <v>5</v>
      </c>
      <c r="J3" s="74">
        <v>19</v>
      </c>
      <c r="K3" s="74">
        <v>95</v>
      </c>
      <c r="L3" s="74">
        <v>0</v>
      </c>
      <c r="M3" s="74">
        <v>1273</v>
      </c>
      <c r="N3" s="81">
        <v>40</v>
      </c>
      <c r="O3" s="81">
        <v>1313</v>
      </c>
      <c r="P3" s="84" t="s">
        <v>20</v>
      </c>
    </row>
    <row r="4" s="67" customFormat="1" customHeight="1" spans="1:16">
      <c r="A4" s="72"/>
      <c r="B4" s="73" t="s">
        <v>17</v>
      </c>
      <c r="C4" s="72" t="s">
        <v>21</v>
      </c>
      <c r="D4" s="73" t="s">
        <v>19</v>
      </c>
      <c r="E4" s="74">
        <v>7.5</v>
      </c>
      <c r="F4" s="74">
        <v>63</v>
      </c>
      <c r="G4" s="74">
        <v>19</v>
      </c>
      <c r="H4" s="74">
        <v>1197</v>
      </c>
      <c r="I4" s="81">
        <v>17</v>
      </c>
      <c r="J4" s="74">
        <v>19</v>
      </c>
      <c r="K4" s="74">
        <v>323</v>
      </c>
      <c r="L4" s="74">
        <v>0</v>
      </c>
      <c r="M4" s="74">
        <v>1520</v>
      </c>
      <c r="N4" s="81">
        <v>37.5</v>
      </c>
      <c r="O4" s="81">
        <v>1246</v>
      </c>
      <c r="P4" s="84">
        <v>0.8</v>
      </c>
    </row>
    <row r="5" s="67" customFormat="1" customHeight="1" spans="1:16">
      <c r="A5" s="72"/>
      <c r="B5" s="73" t="s">
        <v>22</v>
      </c>
      <c r="C5" s="73" t="s">
        <v>23</v>
      </c>
      <c r="D5" s="73" t="s">
        <v>19</v>
      </c>
      <c r="E5" s="74">
        <v>26.5</v>
      </c>
      <c r="F5" s="74">
        <v>211.5</v>
      </c>
      <c r="G5" s="74">
        <v>18</v>
      </c>
      <c r="H5" s="74">
        <v>3807</v>
      </c>
      <c r="I5" s="81">
        <v>72.5</v>
      </c>
      <c r="J5" s="74">
        <v>18</v>
      </c>
      <c r="K5" s="74">
        <v>1305</v>
      </c>
      <c r="L5" s="74">
        <v>0</v>
      </c>
      <c r="M5" s="74">
        <v>5112</v>
      </c>
      <c r="N5" s="81">
        <v>132.5</v>
      </c>
      <c r="O5" s="81">
        <v>5244.5</v>
      </c>
      <c r="P5" s="84" t="s">
        <v>20</v>
      </c>
    </row>
    <row r="6" s="67" customFormat="1" customHeight="1" spans="1:16">
      <c r="A6" s="72"/>
      <c r="B6" s="75" t="s">
        <v>22</v>
      </c>
      <c r="C6" s="76" t="s">
        <v>24</v>
      </c>
      <c r="D6" s="73" t="s">
        <v>19</v>
      </c>
      <c r="E6" s="74">
        <v>28</v>
      </c>
      <c r="F6" s="74">
        <v>224</v>
      </c>
      <c r="G6" s="74">
        <v>18</v>
      </c>
      <c r="H6" s="74">
        <v>4032</v>
      </c>
      <c r="I6" s="81">
        <v>97.5</v>
      </c>
      <c r="J6" s="74">
        <v>18</v>
      </c>
      <c r="K6" s="74">
        <v>1755</v>
      </c>
      <c r="L6" s="74">
        <v>0</v>
      </c>
      <c r="M6" s="74">
        <v>5787</v>
      </c>
      <c r="N6" s="81">
        <v>140</v>
      </c>
      <c r="O6" s="81">
        <v>5927</v>
      </c>
      <c r="P6" s="84" t="s">
        <v>20</v>
      </c>
    </row>
    <row r="7" s="67" customFormat="1" customHeight="1" spans="1:16">
      <c r="A7" s="72"/>
      <c r="B7" s="73" t="s">
        <v>22</v>
      </c>
      <c r="C7" s="73" t="s">
        <v>25</v>
      </c>
      <c r="D7" s="73" t="s">
        <v>19</v>
      </c>
      <c r="E7" s="74">
        <v>13.5</v>
      </c>
      <c r="F7" s="74">
        <v>117.5</v>
      </c>
      <c r="G7" s="74">
        <v>18</v>
      </c>
      <c r="H7" s="74">
        <v>2115</v>
      </c>
      <c r="I7" s="81">
        <v>36.5</v>
      </c>
      <c r="J7" s="74">
        <v>18</v>
      </c>
      <c r="K7" s="74">
        <v>657</v>
      </c>
      <c r="L7" s="74">
        <v>0</v>
      </c>
      <c r="M7" s="74">
        <v>2772</v>
      </c>
      <c r="N7" s="81">
        <v>67.5</v>
      </c>
      <c r="O7" s="81">
        <v>2839.5</v>
      </c>
      <c r="P7" s="84" t="s">
        <v>20</v>
      </c>
    </row>
    <row r="8" s="67" customFormat="1" customHeight="1" spans="1:16">
      <c r="A8" s="72"/>
      <c r="B8" s="75" t="s">
        <v>22</v>
      </c>
      <c r="C8" s="76" t="s">
        <v>26</v>
      </c>
      <c r="D8" s="73" t="s">
        <v>19</v>
      </c>
      <c r="E8" s="74">
        <v>22.5</v>
      </c>
      <c r="F8" s="74">
        <v>190</v>
      </c>
      <c r="G8" s="74">
        <v>18</v>
      </c>
      <c r="H8" s="74">
        <v>3420</v>
      </c>
      <c r="I8" s="81">
        <v>53.5</v>
      </c>
      <c r="J8" s="74">
        <v>18</v>
      </c>
      <c r="K8" s="74">
        <v>963</v>
      </c>
      <c r="L8" s="74">
        <v>-34</v>
      </c>
      <c r="M8" s="74">
        <v>4349</v>
      </c>
      <c r="N8" s="81">
        <v>112.5</v>
      </c>
      <c r="O8" s="81">
        <v>4461.5</v>
      </c>
      <c r="P8" s="84" t="s">
        <v>27</v>
      </c>
    </row>
    <row r="9" s="67" customFormat="1" customHeight="1" spans="1:16">
      <c r="A9" s="72"/>
      <c r="B9" s="72" t="s">
        <v>22</v>
      </c>
      <c r="C9" s="72" t="s">
        <v>28</v>
      </c>
      <c r="D9" s="73" t="s">
        <v>19</v>
      </c>
      <c r="E9" s="74">
        <v>26.5</v>
      </c>
      <c r="F9" s="74">
        <v>213.5</v>
      </c>
      <c r="G9" s="74">
        <v>18</v>
      </c>
      <c r="H9" s="74">
        <v>3843</v>
      </c>
      <c r="I9" s="81">
        <v>74.5</v>
      </c>
      <c r="J9" s="74">
        <v>18</v>
      </c>
      <c r="K9" s="74">
        <v>1341</v>
      </c>
      <c r="L9" s="74">
        <v>0</v>
      </c>
      <c r="M9" s="74">
        <v>5184</v>
      </c>
      <c r="N9" s="81">
        <v>132.5</v>
      </c>
      <c r="O9" s="81">
        <v>5316.5</v>
      </c>
      <c r="P9" s="84" t="s">
        <v>20</v>
      </c>
    </row>
    <row r="10" s="67" customFormat="1" customHeight="1" spans="1:16">
      <c r="A10" s="72"/>
      <c r="B10" s="72" t="s">
        <v>22</v>
      </c>
      <c r="C10" s="72" t="s">
        <v>29</v>
      </c>
      <c r="D10" s="73" t="s">
        <v>19</v>
      </c>
      <c r="E10" s="74">
        <v>25.5</v>
      </c>
      <c r="F10" s="74">
        <v>205.5</v>
      </c>
      <c r="G10" s="74">
        <v>18</v>
      </c>
      <c r="H10" s="74">
        <v>3699</v>
      </c>
      <c r="I10" s="81">
        <v>67</v>
      </c>
      <c r="J10" s="74">
        <v>18</v>
      </c>
      <c r="K10" s="74">
        <v>1206</v>
      </c>
      <c r="L10" s="74">
        <v>0</v>
      </c>
      <c r="M10" s="74">
        <v>4905</v>
      </c>
      <c r="N10" s="81">
        <v>127.5</v>
      </c>
      <c r="O10" s="81">
        <v>5032.5</v>
      </c>
      <c r="P10" s="84" t="s">
        <v>20</v>
      </c>
    </row>
    <row r="11" s="67" customFormat="1" customHeight="1" spans="1:16">
      <c r="A11" s="72"/>
      <c r="B11" s="77" t="s">
        <v>22</v>
      </c>
      <c r="C11" s="73" t="s">
        <v>30</v>
      </c>
      <c r="D11" s="73" t="s">
        <v>19</v>
      </c>
      <c r="E11" s="74">
        <v>11</v>
      </c>
      <c r="F11" s="74">
        <v>88</v>
      </c>
      <c r="G11" s="74">
        <v>18</v>
      </c>
      <c r="H11" s="74">
        <v>1584</v>
      </c>
      <c r="I11" s="81">
        <v>26.5</v>
      </c>
      <c r="J11" s="74">
        <v>18</v>
      </c>
      <c r="K11" s="74">
        <v>477</v>
      </c>
      <c r="L11" s="74">
        <v>0</v>
      </c>
      <c r="M11" s="74">
        <v>2061</v>
      </c>
      <c r="N11" s="81">
        <v>55</v>
      </c>
      <c r="O11" s="81">
        <v>2116</v>
      </c>
      <c r="P11" s="84" t="s">
        <v>20</v>
      </c>
    </row>
    <row r="12" s="67" customFormat="1" customHeight="1" spans="1:16">
      <c r="A12" s="72"/>
      <c r="B12" s="78" t="s">
        <v>22</v>
      </c>
      <c r="C12" s="78" t="s">
        <v>31</v>
      </c>
      <c r="D12" s="73" t="s">
        <v>19</v>
      </c>
      <c r="E12" s="74">
        <v>14.5</v>
      </c>
      <c r="F12" s="74">
        <v>126</v>
      </c>
      <c r="G12" s="74">
        <v>18</v>
      </c>
      <c r="H12" s="74">
        <v>2268</v>
      </c>
      <c r="I12" s="81">
        <v>41</v>
      </c>
      <c r="J12" s="74">
        <v>18</v>
      </c>
      <c r="K12" s="74">
        <v>738</v>
      </c>
      <c r="L12" s="74">
        <v>-45</v>
      </c>
      <c r="M12" s="74">
        <v>2961</v>
      </c>
      <c r="N12" s="81">
        <v>72.5</v>
      </c>
      <c r="O12" s="81">
        <v>3033.5</v>
      </c>
      <c r="P12" s="84" t="s">
        <v>32</v>
      </c>
    </row>
    <row r="13" s="67" customFormat="1" customHeight="1" spans="1:16">
      <c r="A13" s="72"/>
      <c r="B13" s="77" t="s">
        <v>22</v>
      </c>
      <c r="C13" s="72" t="s">
        <v>33</v>
      </c>
      <c r="D13" s="73" t="s">
        <v>19</v>
      </c>
      <c r="E13" s="74">
        <v>25</v>
      </c>
      <c r="F13" s="74">
        <v>210.5</v>
      </c>
      <c r="G13" s="74">
        <v>18</v>
      </c>
      <c r="H13" s="74">
        <v>3789</v>
      </c>
      <c r="I13" s="81">
        <v>65</v>
      </c>
      <c r="J13" s="74">
        <v>18</v>
      </c>
      <c r="K13" s="74">
        <v>1170</v>
      </c>
      <c r="L13" s="74">
        <v>0</v>
      </c>
      <c r="M13" s="74">
        <v>4959</v>
      </c>
      <c r="N13" s="81">
        <v>125</v>
      </c>
      <c r="O13" s="81">
        <v>5084</v>
      </c>
      <c r="P13" s="84" t="s">
        <v>20</v>
      </c>
    </row>
    <row r="14" s="67" customFormat="1" customHeight="1" spans="1:16">
      <c r="A14" s="72"/>
      <c r="B14" s="75" t="s">
        <v>34</v>
      </c>
      <c r="C14" s="76" t="s">
        <v>35</v>
      </c>
      <c r="D14" s="73" t="s">
        <v>19</v>
      </c>
      <c r="E14" s="74">
        <v>24</v>
      </c>
      <c r="F14" s="74">
        <v>195</v>
      </c>
      <c r="G14" s="74">
        <v>19.5</v>
      </c>
      <c r="H14" s="74">
        <v>3802.5</v>
      </c>
      <c r="I14" s="81">
        <v>54.5</v>
      </c>
      <c r="J14" s="74">
        <v>20.5</v>
      </c>
      <c r="K14" s="74">
        <v>1117.25</v>
      </c>
      <c r="L14" s="74">
        <v>0</v>
      </c>
      <c r="M14" s="74">
        <v>4919.75</v>
      </c>
      <c r="N14" s="81">
        <v>120</v>
      </c>
      <c r="O14" s="81">
        <v>5039.75</v>
      </c>
      <c r="P14" s="84" t="s">
        <v>20</v>
      </c>
    </row>
    <row r="15" s="67" customFormat="1" customHeight="1" spans="1:16">
      <c r="A15" s="72" t="s">
        <v>36</v>
      </c>
      <c r="B15" s="79"/>
      <c r="C15" s="79"/>
      <c r="D15" s="80"/>
      <c r="E15" s="81">
        <v>232.5</v>
      </c>
      <c r="F15" s="81">
        <v>1906.5</v>
      </c>
      <c r="G15" s="81">
        <v>219.5</v>
      </c>
      <c r="H15" s="81">
        <v>34734.5</v>
      </c>
      <c r="I15" s="81">
        <v>610.5</v>
      </c>
      <c r="J15" s="81">
        <v>220.5</v>
      </c>
      <c r="K15" s="81">
        <v>11147.25</v>
      </c>
      <c r="L15" s="81">
        <v>-79</v>
      </c>
      <c r="M15" s="81">
        <v>45802.75</v>
      </c>
      <c r="N15" s="81">
        <v>1162.5</v>
      </c>
      <c r="O15" s="81">
        <v>46653.75</v>
      </c>
      <c r="P15" s="85"/>
    </row>
    <row r="16" s="67" customFormat="1" customHeight="1" spans="1:16">
      <c r="A16" s="72" t="s">
        <v>37</v>
      </c>
      <c r="B16" s="72"/>
      <c r="C16" s="72">
        <v>49452.98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</row>
    <row r="17" s="67" customFormat="1" customHeight="1" spans="1:16">
      <c r="A17" s="82" t="s">
        <v>38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6"/>
    </row>
    <row r="18" s="67" customFormat="1" customHeight="1" spans="1:16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70"/>
    </row>
    <row r="19" s="67" customFormat="1" customHeight="1" spans="1:16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0"/>
    </row>
    <row r="20" s="67" customFormat="1" customHeight="1" spans="1:16">
      <c r="A20" s="68"/>
      <c r="B20" t="s">
        <v>2</v>
      </c>
      <c r="C20" t="s">
        <v>39</v>
      </c>
      <c r="D20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</row>
    <row r="21" s="19" customFormat="1" customHeight="1" spans="1:16">
      <c r="A21" s="68"/>
      <c r="B21" t="s">
        <v>17</v>
      </c>
      <c r="C21">
        <v>2870.5</v>
      </c>
      <c r="D21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0"/>
    </row>
    <row r="22" s="87" customFormat="1" customHeight="1" spans="1:16">
      <c r="A22" s="68"/>
      <c r="B22" t="s">
        <v>22</v>
      </c>
      <c r="C22">
        <v>39134</v>
      </c>
      <c r="D22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70"/>
    </row>
    <row r="23" s="69" customFormat="1" customHeight="1" spans="1:16">
      <c r="A23" s="68"/>
      <c r="B23" t="s">
        <v>34</v>
      </c>
      <c r="C23">
        <v>5039.75</v>
      </c>
      <c r="D23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/>
    </row>
    <row r="24" s="69" customFormat="1" customHeight="1" spans="1:16">
      <c r="A24" s="68"/>
      <c r="B24" t="s">
        <v>40</v>
      </c>
      <c r="C24">
        <v>47044.25</v>
      </c>
      <c r="D24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70"/>
    </row>
    <row r="25" s="69" customFormat="1" customHeight="1" spans="1:16">
      <c r="A25" s="68"/>
      <c r="B25"/>
      <c r="C25"/>
      <c r="D25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70"/>
    </row>
    <row r="26" s="69" customFormat="1" customHeight="1" spans="1:16">
      <c r="A26" s="68"/>
      <c r="B26"/>
      <c r="C26"/>
      <c r="D26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70"/>
    </row>
    <row r="27" s="69" customFormat="1" customHeight="1" spans="1:16">
      <c r="A27" s="68"/>
      <c r="B27"/>
      <c r="C27"/>
      <c r="D27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70"/>
    </row>
    <row r="28" s="69" customFormat="1" customHeight="1" spans="1:16">
      <c r="A28" s="68"/>
      <c r="B28"/>
      <c r="C28"/>
      <c r="D2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</row>
    <row r="29" s="69" customFormat="1" customHeight="1" spans="1:16">
      <c r="A29" s="68"/>
      <c r="B29"/>
      <c r="C29"/>
      <c r="D2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70"/>
    </row>
    <row r="30" s="69" customFormat="1" customHeight="1" spans="1:16">
      <c r="A30" s="68"/>
      <c r="B30"/>
      <c r="C30"/>
      <c r="D30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0"/>
    </row>
    <row r="31" s="69" customFormat="1" customHeight="1" spans="1:16">
      <c r="A31" s="68"/>
      <c r="B31"/>
      <c r="C31"/>
      <c r="D31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70"/>
    </row>
    <row r="32" s="69" customFormat="1" customHeight="1" spans="1:16">
      <c r="A32" s="68"/>
      <c r="B32"/>
      <c r="C32"/>
      <c r="D32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</row>
    <row r="33" s="69" customFormat="1" customHeight="1" spans="1:16">
      <c r="A33" s="68"/>
      <c r="B33"/>
      <c r="C33"/>
      <c r="D33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0"/>
    </row>
    <row r="34" s="69" customFormat="1" customHeight="1" spans="1:16">
      <c r="A34" s="68"/>
      <c r="B34"/>
      <c r="C34"/>
      <c r="D34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70"/>
    </row>
    <row r="35" s="69" customFormat="1" customHeight="1" spans="1:16">
      <c r="A35" s="68"/>
      <c r="B35"/>
      <c r="C35"/>
      <c r="D35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70"/>
    </row>
    <row r="36" s="69" customFormat="1" customHeight="1" spans="1:16">
      <c r="A36" s="68"/>
      <c r="B36"/>
      <c r="C36"/>
      <c r="D36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70"/>
    </row>
    <row r="37" s="69" customFormat="1" customHeight="1" spans="1:16">
      <c r="A37" s="68"/>
      <c r="B37"/>
      <c r="C37"/>
      <c r="D37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70"/>
    </row>
  </sheetData>
  <mergeCells count="4">
    <mergeCell ref="A1:P1"/>
    <mergeCell ref="A16:B16"/>
    <mergeCell ref="C16:P16"/>
    <mergeCell ref="A17:P17"/>
  </mergeCells>
  <conditionalFormatting sqref="C$1:C$1048576">
    <cfRule type="duplicateValues" dxfId="0" priority="1"/>
  </conditionalFormatting>
  <pageMargins left="0.251388888888889" right="0.251388888888889" top="0.196527777777778" bottom="0.196527777777778" header="0.298611111111111" footer="0.298611111111111"/>
  <pageSetup paperSize="9" scale="75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opLeftCell="A7" workbookViewId="0">
      <selection activeCell="A7" sqref="$A1:$XFD1048576"/>
    </sheetView>
  </sheetViews>
  <sheetFormatPr defaultColWidth="9" defaultRowHeight="25" customHeight="1"/>
  <cols>
    <col min="1" max="1" width="5" style="68" customWidth="1"/>
    <col min="2" max="2" width="7.375" style="69"/>
    <col min="3" max="3" width="17.25" style="69"/>
    <col min="4" max="4" width="11" style="69" customWidth="1"/>
    <col min="5" max="5" width="9.5" style="69" customWidth="1"/>
    <col min="6" max="6" width="9" style="69" customWidth="1"/>
    <col min="7" max="9" width="10.125" style="69" customWidth="1"/>
    <col min="10" max="11" width="8.75" style="69" customWidth="1"/>
    <col min="12" max="12" width="7.5" style="69" customWidth="1"/>
    <col min="13" max="13" width="10.875" style="69" customWidth="1"/>
    <col min="14" max="14" width="6.875" style="69" customWidth="1"/>
    <col min="15" max="15" width="10.375" style="69" customWidth="1"/>
    <col min="16" max="16" width="21.875" style="70" customWidth="1"/>
    <col min="17" max="16384" width="9" style="69"/>
  </cols>
  <sheetData>
    <row r="1" customHeight="1" spans="1:16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3"/>
    </row>
    <row r="2" s="66" customFormat="1" customHeight="1" spans="1:16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1" t="s">
        <v>7</v>
      </c>
      <c r="H2" s="71" t="s">
        <v>8</v>
      </c>
      <c r="I2" s="71" t="s">
        <v>9</v>
      </c>
      <c r="J2" s="71" t="s">
        <v>10</v>
      </c>
      <c r="K2" s="71" t="s">
        <v>11</v>
      </c>
      <c r="L2" s="71" t="s">
        <v>12</v>
      </c>
      <c r="M2" s="71" t="s">
        <v>13</v>
      </c>
      <c r="N2" s="71" t="s">
        <v>14</v>
      </c>
      <c r="O2" s="71" t="s">
        <v>15</v>
      </c>
      <c r="P2" s="71" t="s">
        <v>16</v>
      </c>
    </row>
    <row r="3" s="67" customFormat="1" customHeight="1" spans="1:16">
      <c r="A3" s="72"/>
      <c r="B3" s="73" t="s">
        <v>17</v>
      </c>
      <c r="C3" s="73" t="s">
        <v>18</v>
      </c>
      <c r="D3" s="73" t="s">
        <v>19</v>
      </c>
      <c r="E3" s="74">
        <f>VLOOKUP(C3,考勤!$A:$AI,35,0)</f>
        <v>8</v>
      </c>
      <c r="F3" s="74">
        <f>VLOOKUP(C3,考勤!$A$5:AP40,42,0)</f>
        <v>62</v>
      </c>
      <c r="G3" s="74">
        <v>19</v>
      </c>
      <c r="H3" s="74">
        <f>F3*G3</f>
        <v>1178</v>
      </c>
      <c r="I3" s="81">
        <f>VLOOKUP(C3,考勤!$A$5:AP40,41,0)</f>
        <v>5</v>
      </c>
      <c r="J3" s="74">
        <v>19</v>
      </c>
      <c r="K3" s="74">
        <f>I3*J3</f>
        <v>95</v>
      </c>
      <c r="L3" s="74">
        <f>IFERROR(VLOOKUP(C3,奖惩!B:D,3,0),0)</f>
        <v>0</v>
      </c>
      <c r="M3" s="74">
        <f>H3+K3+L3</f>
        <v>1273</v>
      </c>
      <c r="N3" s="81">
        <f>E3*5</f>
        <v>40</v>
      </c>
      <c r="O3" s="81">
        <f>M3+N3</f>
        <v>1313</v>
      </c>
      <c r="P3" s="84" t="str">
        <f>IFERROR(VLOOKUP(C3,奖惩!B:E,2,0),"")</f>
        <v/>
      </c>
    </row>
    <row r="4" s="67" customFormat="1" customHeight="1" spans="1:16">
      <c r="A4" s="72"/>
      <c r="B4" s="73" t="s">
        <v>17</v>
      </c>
      <c r="C4" s="72" t="s">
        <v>21</v>
      </c>
      <c r="D4" s="73" t="s">
        <v>19</v>
      </c>
      <c r="E4" s="74">
        <f>VLOOKUP(C4,考勤!$A:$AI,35,0)</f>
        <v>7.5</v>
      </c>
      <c r="F4" s="74">
        <f>VLOOKUP(C4,考勤!$A$5:AP40,42,0)</f>
        <v>63</v>
      </c>
      <c r="G4" s="74">
        <v>19</v>
      </c>
      <c r="H4" s="74">
        <f t="shared" ref="H4:H20" si="0">F4*G4</f>
        <v>1197</v>
      </c>
      <c r="I4" s="81">
        <f>VLOOKUP(C4,考勤!$A$5:AP40,41,0)</f>
        <v>17</v>
      </c>
      <c r="J4" s="74">
        <v>19</v>
      </c>
      <c r="K4" s="74">
        <f t="shared" ref="K4:K20" si="1">I4*J4</f>
        <v>323</v>
      </c>
      <c r="L4" s="74">
        <v>0</v>
      </c>
      <c r="M4" s="74">
        <f t="shared" ref="M4:M20" si="2">H4+K4+L4</f>
        <v>1520</v>
      </c>
      <c r="N4" s="81">
        <f t="shared" ref="N3:N20" si="3">E4*5</f>
        <v>37.5</v>
      </c>
      <c r="O4" s="81">
        <f>(M4+N4)*0.8</f>
        <v>1246</v>
      </c>
      <c r="P4" s="84">
        <f>IFERROR(VLOOKUP(C4,奖惩!B:E,2,0),"")</f>
        <v>0.8</v>
      </c>
    </row>
    <row r="5" s="67" customFormat="1" customHeight="1" spans="1:16">
      <c r="A5" s="72"/>
      <c r="B5" s="73" t="s">
        <v>22</v>
      </c>
      <c r="C5" s="73" t="s">
        <v>23</v>
      </c>
      <c r="D5" s="73" t="s">
        <v>19</v>
      </c>
      <c r="E5" s="74">
        <f>VLOOKUP(C5,考勤!$A:$AI,35,0)</f>
        <v>26.5</v>
      </c>
      <c r="F5" s="74">
        <f>VLOOKUP(C5,考勤!$A$5:AP40,42,0)</f>
        <v>211.5</v>
      </c>
      <c r="G5" s="74">
        <v>18</v>
      </c>
      <c r="H5" s="74">
        <f t="shared" si="0"/>
        <v>3807</v>
      </c>
      <c r="I5" s="81">
        <f>VLOOKUP(C5,考勤!$A$5:AP40,41,0)</f>
        <v>72.5</v>
      </c>
      <c r="J5" s="74">
        <v>18</v>
      </c>
      <c r="K5" s="74">
        <f t="shared" si="1"/>
        <v>1305</v>
      </c>
      <c r="L5" s="74">
        <f>IFERROR(VLOOKUP(C5,奖惩!B:D,3,0),0)</f>
        <v>0</v>
      </c>
      <c r="M5" s="74">
        <f t="shared" si="2"/>
        <v>5112</v>
      </c>
      <c r="N5" s="81">
        <f t="shared" si="3"/>
        <v>132.5</v>
      </c>
      <c r="O5" s="81">
        <f t="shared" ref="O4:O20" si="4">M5+N5</f>
        <v>5244.5</v>
      </c>
      <c r="P5" s="84" t="str">
        <f>IFERROR(VLOOKUP(C5,奖惩!B:E,2,0),"")</f>
        <v/>
      </c>
    </row>
    <row r="6" s="67" customFormat="1" customHeight="1" spans="1:16">
      <c r="A6" s="72"/>
      <c r="B6" s="75" t="s">
        <v>22</v>
      </c>
      <c r="C6" s="76" t="s">
        <v>24</v>
      </c>
      <c r="D6" s="73" t="s">
        <v>19</v>
      </c>
      <c r="E6" s="74">
        <f>VLOOKUP(C6,考勤!$A:$AI,35,0)</f>
        <v>28</v>
      </c>
      <c r="F6" s="74">
        <f>VLOOKUP(C6,考勤!$A$5:AP40,42,0)</f>
        <v>224</v>
      </c>
      <c r="G6" s="74">
        <v>18</v>
      </c>
      <c r="H6" s="74">
        <f t="shared" si="0"/>
        <v>4032</v>
      </c>
      <c r="I6" s="81">
        <f>VLOOKUP(C6,考勤!$A$5:AP40,41,0)</f>
        <v>97.5</v>
      </c>
      <c r="J6" s="74">
        <v>18</v>
      </c>
      <c r="K6" s="74">
        <f t="shared" si="1"/>
        <v>1755</v>
      </c>
      <c r="L6" s="74">
        <f>IFERROR(VLOOKUP(C6,奖惩!B:D,3,0),0)</f>
        <v>0</v>
      </c>
      <c r="M6" s="74">
        <f t="shared" si="2"/>
        <v>5787</v>
      </c>
      <c r="N6" s="81">
        <f t="shared" si="3"/>
        <v>140</v>
      </c>
      <c r="O6" s="81">
        <f t="shared" si="4"/>
        <v>5927</v>
      </c>
      <c r="P6" s="84" t="str">
        <f>IFERROR(VLOOKUP(C6,奖惩!B:E,2,0),"")</f>
        <v/>
      </c>
    </row>
    <row r="7" s="67" customFormat="1" customHeight="1" spans="1:16">
      <c r="A7" s="72"/>
      <c r="B7" s="73" t="s">
        <v>22</v>
      </c>
      <c r="C7" s="73" t="s">
        <v>25</v>
      </c>
      <c r="D7" s="73" t="s">
        <v>19</v>
      </c>
      <c r="E7" s="74">
        <f>VLOOKUP(C7,考勤!$A:$AI,35,0)</f>
        <v>13.5</v>
      </c>
      <c r="F7" s="74">
        <f>VLOOKUP(C7,考勤!$A$5:AP40,42,0)</f>
        <v>117.5</v>
      </c>
      <c r="G7" s="74">
        <v>18</v>
      </c>
      <c r="H7" s="74">
        <f t="shared" si="0"/>
        <v>2115</v>
      </c>
      <c r="I7" s="81">
        <f>VLOOKUP(C7,考勤!$A$5:AP40,41,0)</f>
        <v>36.5</v>
      </c>
      <c r="J7" s="74">
        <v>18</v>
      </c>
      <c r="K7" s="74">
        <f t="shared" si="1"/>
        <v>657</v>
      </c>
      <c r="L7" s="74">
        <f>IFERROR(VLOOKUP(C7,奖惩!B:D,3,0),0)</f>
        <v>0</v>
      </c>
      <c r="M7" s="74">
        <f t="shared" si="2"/>
        <v>2772</v>
      </c>
      <c r="N7" s="81">
        <f t="shared" si="3"/>
        <v>67.5</v>
      </c>
      <c r="O7" s="81">
        <f t="shared" si="4"/>
        <v>2839.5</v>
      </c>
      <c r="P7" s="84" t="str">
        <f>IFERROR(VLOOKUP(C7,奖惩!B:E,2,0),"")</f>
        <v/>
      </c>
    </row>
    <row r="8" s="67" customFormat="1" customHeight="1" spans="1:16">
      <c r="A8" s="72"/>
      <c r="B8" s="75" t="s">
        <v>22</v>
      </c>
      <c r="C8" s="76" t="s">
        <v>26</v>
      </c>
      <c r="D8" s="73" t="s">
        <v>19</v>
      </c>
      <c r="E8" s="74">
        <f>VLOOKUP(C8,考勤!$A:$AI,35,0)</f>
        <v>22.5</v>
      </c>
      <c r="F8" s="74">
        <f>VLOOKUP(C8,考勤!$A$5:AP41,42,0)</f>
        <v>190</v>
      </c>
      <c r="G8" s="74">
        <v>18</v>
      </c>
      <c r="H8" s="74">
        <f t="shared" si="0"/>
        <v>3420</v>
      </c>
      <c r="I8" s="81">
        <f>VLOOKUP(C8,考勤!$A$5:AP41,41,0)</f>
        <v>53.5</v>
      </c>
      <c r="J8" s="74">
        <v>18</v>
      </c>
      <c r="K8" s="74">
        <f t="shared" si="1"/>
        <v>963</v>
      </c>
      <c r="L8" s="74">
        <f>IFERROR(VLOOKUP(C8,奖惩!B:D,3,0),0)</f>
        <v>-34</v>
      </c>
      <c r="M8" s="74">
        <f t="shared" si="2"/>
        <v>4349</v>
      </c>
      <c r="N8" s="81">
        <f t="shared" si="3"/>
        <v>112.5</v>
      </c>
      <c r="O8" s="81">
        <f t="shared" si="4"/>
        <v>4461.5</v>
      </c>
      <c r="P8" s="84" t="str">
        <f>IFERROR(VLOOKUP(C8,奖惩!B:E,2,0),"")</f>
        <v>8月不良品</v>
      </c>
    </row>
    <row r="9" s="67" customFormat="1" customHeight="1" spans="1:16">
      <c r="A9" s="72"/>
      <c r="B9" s="72" t="s">
        <v>22</v>
      </c>
      <c r="C9" s="72" t="s">
        <v>28</v>
      </c>
      <c r="D9" s="73" t="s">
        <v>19</v>
      </c>
      <c r="E9" s="74">
        <f>VLOOKUP(C9,考勤!$A:$AI,35,0)</f>
        <v>26.5</v>
      </c>
      <c r="F9" s="74">
        <f>VLOOKUP(C9,考勤!$A$5:AP42,42,0)</f>
        <v>213.5</v>
      </c>
      <c r="G9" s="74">
        <v>18</v>
      </c>
      <c r="H9" s="74">
        <f t="shared" si="0"/>
        <v>3843</v>
      </c>
      <c r="I9" s="81">
        <f>VLOOKUP(C9,考勤!$A$5:AP42,41,0)</f>
        <v>74.5</v>
      </c>
      <c r="J9" s="74">
        <v>18</v>
      </c>
      <c r="K9" s="74">
        <f t="shared" si="1"/>
        <v>1341</v>
      </c>
      <c r="L9" s="74">
        <f>IFERROR(VLOOKUP(C9,奖惩!B:D,3,0),0)</f>
        <v>0</v>
      </c>
      <c r="M9" s="74">
        <f t="shared" si="2"/>
        <v>5184</v>
      </c>
      <c r="N9" s="81">
        <f t="shared" si="3"/>
        <v>132.5</v>
      </c>
      <c r="O9" s="81">
        <f t="shared" si="4"/>
        <v>5316.5</v>
      </c>
      <c r="P9" s="84" t="str">
        <f>IFERROR(VLOOKUP(C9,奖惩!B:E,2,0),"")</f>
        <v/>
      </c>
    </row>
    <row r="10" s="67" customFormat="1" customHeight="1" spans="1:16">
      <c r="A10" s="72"/>
      <c r="B10" s="72" t="s">
        <v>22</v>
      </c>
      <c r="C10" s="72" t="s">
        <v>29</v>
      </c>
      <c r="D10" s="73" t="s">
        <v>19</v>
      </c>
      <c r="E10" s="74">
        <f>VLOOKUP(C10,考勤!$A:$AI,35,0)</f>
        <v>25.5</v>
      </c>
      <c r="F10" s="74">
        <f>VLOOKUP(C10,考勤!$A$5:AP43,42,0)</f>
        <v>205.5</v>
      </c>
      <c r="G10" s="74">
        <v>18</v>
      </c>
      <c r="H10" s="74">
        <f t="shared" si="0"/>
        <v>3699</v>
      </c>
      <c r="I10" s="81">
        <f>VLOOKUP(C10,考勤!$A$5:AP43,41,0)</f>
        <v>67</v>
      </c>
      <c r="J10" s="74">
        <v>18</v>
      </c>
      <c r="K10" s="74">
        <f t="shared" si="1"/>
        <v>1206</v>
      </c>
      <c r="L10" s="74">
        <f>IFERROR(VLOOKUP(C10,奖惩!B:D,3,0),0)</f>
        <v>0</v>
      </c>
      <c r="M10" s="74">
        <f t="shared" si="2"/>
        <v>4905</v>
      </c>
      <c r="N10" s="81">
        <f t="shared" si="3"/>
        <v>127.5</v>
      </c>
      <c r="O10" s="81">
        <f t="shared" si="4"/>
        <v>5032.5</v>
      </c>
      <c r="P10" s="84" t="str">
        <f>IFERROR(VLOOKUP(C10,奖惩!B:E,2,0),"")</f>
        <v/>
      </c>
    </row>
    <row r="11" s="67" customFormat="1" customHeight="1" spans="1:16">
      <c r="A11" s="72"/>
      <c r="B11" s="77" t="s">
        <v>22</v>
      </c>
      <c r="C11" s="73" t="s">
        <v>30</v>
      </c>
      <c r="D11" s="73" t="s">
        <v>19</v>
      </c>
      <c r="E11" s="74">
        <f>VLOOKUP(C11,考勤!$A:$AI,35,0)</f>
        <v>11</v>
      </c>
      <c r="F11" s="74">
        <f>VLOOKUP(C11,考勤!$A$5:AP44,42,0)</f>
        <v>88</v>
      </c>
      <c r="G11" s="74">
        <v>18</v>
      </c>
      <c r="H11" s="74">
        <f t="shared" si="0"/>
        <v>1584</v>
      </c>
      <c r="I11" s="81">
        <f>VLOOKUP(C11,考勤!$A$5:AP44,41,0)</f>
        <v>26.5</v>
      </c>
      <c r="J11" s="74">
        <v>18</v>
      </c>
      <c r="K11" s="74">
        <f t="shared" si="1"/>
        <v>477</v>
      </c>
      <c r="L11" s="74">
        <f>IFERROR(VLOOKUP(C11,奖惩!B:D,3,0),0)</f>
        <v>0</v>
      </c>
      <c r="M11" s="74">
        <f t="shared" si="2"/>
        <v>2061</v>
      </c>
      <c r="N11" s="81">
        <f t="shared" si="3"/>
        <v>55</v>
      </c>
      <c r="O11" s="81">
        <f t="shared" si="4"/>
        <v>2116</v>
      </c>
      <c r="P11" s="84" t="str">
        <f>IFERROR(VLOOKUP(C11,奖惩!B:E,2,0),"")</f>
        <v/>
      </c>
    </row>
    <row r="12" s="67" customFormat="1" customHeight="1" spans="1:16">
      <c r="A12" s="72"/>
      <c r="B12" s="78" t="s">
        <v>22</v>
      </c>
      <c r="C12" s="78" t="s">
        <v>31</v>
      </c>
      <c r="D12" s="73" t="s">
        <v>19</v>
      </c>
      <c r="E12" s="74">
        <f>VLOOKUP(C12,考勤!$A:$AI,35,0)</f>
        <v>14.5</v>
      </c>
      <c r="F12" s="74">
        <f>VLOOKUP(C12,考勤!$A$5:AP45,42,0)</f>
        <v>126</v>
      </c>
      <c r="G12" s="74">
        <v>18</v>
      </c>
      <c r="H12" s="74">
        <f t="shared" si="0"/>
        <v>2268</v>
      </c>
      <c r="I12" s="81">
        <f>VLOOKUP(C12,考勤!$A$5:AP45,41,0)</f>
        <v>41</v>
      </c>
      <c r="J12" s="74">
        <v>18</v>
      </c>
      <c r="K12" s="74">
        <f t="shared" si="1"/>
        <v>738</v>
      </c>
      <c r="L12" s="74">
        <f>IFERROR(VLOOKUP(C12,奖惩!B:D,3,0),0)</f>
        <v>-45</v>
      </c>
      <c r="M12" s="74">
        <f t="shared" si="2"/>
        <v>2961</v>
      </c>
      <c r="N12" s="81">
        <f t="shared" si="3"/>
        <v>72.5</v>
      </c>
      <c r="O12" s="81">
        <f t="shared" si="4"/>
        <v>3033.5</v>
      </c>
      <c r="P12" s="84" t="str">
        <f>IFERROR(VLOOKUP(C12,奖惩!B:E,2,0),"")</f>
        <v>车间工服夏季1套扣50%</v>
      </c>
    </row>
    <row r="13" s="67" customFormat="1" customHeight="1" spans="1:16">
      <c r="A13" s="72"/>
      <c r="B13" s="77" t="s">
        <v>22</v>
      </c>
      <c r="C13" s="72" t="s">
        <v>33</v>
      </c>
      <c r="D13" s="73" t="s">
        <v>19</v>
      </c>
      <c r="E13" s="74">
        <f>VLOOKUP(C13,考勤!$A:$AI,35,0)</f>
        <v>25</v>
      </c>
      <c r="F13" s="74">
        <f>VLOOKUP(C13,考勤!$A$5:AP46,42,0)</f>
        <v>210.5</v>
      </c>
      <c r="G13" s="74">
        <v>18</v>
      </c>
      <c r="H13" s="74">
        <f t="shared" si="0"/>
        <v>3789</v>
      </c>
      <c r="I13" s="81">
        <f>VLOOKUP(C13,考勤!$A$5:AP46,41,0)</f>
        <v>65</v>
      </c>
      <c r="J13" s="74">
        <v>18</v>
      </c>
      <c r="K13" s="74">
        <f t="shared" si="1"/>
        <v>1170</v>
      </c>
      <c r="L13" s="74">
        <f>IFERROR(VLOOKUP(C13,奖惩!B:D,3,0),0)</f>
        <v>0</v>
      </c>
      <c r="M13" s="74">
        <f t="shared" si="2"/>
        <v>4959</v>
      </c>
      <c r="N13" s="81">
        <f t="shared" si="3"/>
        <v>125</v>
      </c>
      <c r="O13" s="81">
        <f t="shared" si="4"/>
        <v>5084</v>
      </c>
      <c r="P13" s="84" t="str">
        <f>IFERROR(VLOOKUP(C13,奖惩!B:E,2,0),"")</f>
        <v/>
      </c>
    </row>
    <row r="14" s="67" customFormat="1" customHeight="1" spans="1:16">
      <c r="A14" s="72"/>
      <c r="B14" s="75" t="s">
        <v>34</v>
      </c>
      <c r="C14" s="76" t="s">
        <v>35</v>
      </c>
      <c r="D14" s="73" t="s">
        <v>19</v>
      </c>
      <c r="E14" s="74">
        <f>VLOOKUP(C14,考勤!$A:$AI,35,0)</f>
        <v>24</v>
      </c>
      <c r="F14" s="74">
        <f>VLOOKUP(C14,考勤!$A$5:AP47,42,0)</f>
        <v>195</v>
      </c>
      <c r="G14" s="74">
        <v>19.5</v>
      </c>
      <c r="H14" s="74">
        <f t="shared" si="0"/>
        <v>3802.5</v>
      </c>
      <c r="I14" s="81">
        <f>VLOOKUP(C14,考勤!$A$5:AP47,41,0)</f>
        <v>54.5</v>
      </c>
      <c r="J14" s="74">
        <v>20.5</v>
      </c>
      <c r="K14" s="74">
        <f t="shared" si="1"/>
        <v>1117.25</v>
      </c>
      <c r="L14" s="74">
        <f>IFERROR(VLOOKUP(C14,奖惩!B:D,3,0),0)</f>
        <v>0</v>
      </c>
      <c r="M14" s="74">
        <f t="shared" si="2"/>
        <v>4919.75</v>
      </c>
      <c r="N14" s="81">
        <f t="shared" si="3"/>
        <v>120</v>
      </c>
      <c r="O14" s="81">
        <f t="shared" si="4"/>
        <v>5039.75</v>
      </c>
      <c r="P14" s="84" t="str">
        <f>IFERROR(VLOOKUP(C14,奖惩!B:E,2,0),"")</f>
        <v/>
      </c>
    </row>
    <row r="15" customHeight="1" spans="1:16">
      <c r="A15" s="72" t="s">
        <v>36</v>
      </c>
      <c r="B15" s="79"/>
      <c r="C15" s="79"/>
      <c r="D15" s="80"/>
      <c r="E15" s="81">
        <f>SUM(E3:E14)</f>
        <v>232.5</v>
      </c>
      <c r="F15" s="81">
        <f>SUM(F3:F14)</f>
        <v>1906.5</v>
      </c>
      <c r="G15" s="81">
        <f>SUM(G3:G14)</f>
        <v>219.5</v>
      </c>
      <c r="H15" s="81">
        <f t="shared" ref="H15:O15" si="5">SUM(H3:H14)</f>
        <v>34734.5</v>
      </c>
      <c r="I15" s="81">
        <f t="shared" si="5"/>
        <v>610.5</v>
      </c>
      <c r="J15" s="81">
        <f t="shared" si="5"/>
        <v>220.5</v>
      </c>
      <c r="K15" s="81">
        <f t="shared" si="5"/>
        <v>11147.25</v>
      </c>
      <c r="L15" s="81">
        <f t="shared" si="5"/>
        <v>-79</v>
      </c>
      <c r="M15" s="81">
        <f t="shared" si="5"/>
        <v>45802.75</v>
      </c>
      <c r="N15" s="81">
        <f t="shared" si="5"/>
        <v>1162.5</v>
      </c>
      <c r="O15" s="81">
        <f t="shared" si="5"/>
        <v>46653.75</v>
      </c>
      <c r="P15" s="85"/>
    </row>
    <row r="16" customHeight="1" spans="1:16">
      <c r="A16" s="72" t="s">
        <v>37</v>
      </c>
      <c r="B16" s="72"/>
      <c r="C16" s="72">
        <f>ROUND(O15*1.06,2)</f>
        <v>49452.98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</row>
    <row r="17" customHeight="1" spans="1:16">
      <c r="A17" s="82" t="s">
        <v>38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6"/>
    </row>
    <row r="20" customHeight="1" spans="2:4">
      <c r="B20" t="s">
        <v>2</v>
      </c>
      <c r="C20" t="s">
        <v>39</v>
      </c>
      <c r="D20"/>
    </row>
    <row r="21" customHeight="1" spans="2:4">
      <c r="B21" t="s">
        <v>17</v>
      </c>
      <c r="C21">
        <v>2870.5</v>
      </c>
      <c r="D21"/>
    </row>
    <row r="22" customHeight="1" spans="2:4">
      <c r="B22" t="s">
        <v>22</v>
      </c>
      <c r="C22">
        <v>39134</v>
      </c>
      <c r="D22"/>
    </row>
    <row r="23" customHeight="1" spans="2:4">
      <c r="B23" t="s">
        <v>34</v>
      </c>
      <c r="C23">
        <v>5039.75</v>
      </c>
      <c r="D23"/>
    </row>
    <row r="24" customHeight="1" spans="2:4">
      <c r="B24" t="s">
        <v>40</v>
      </c>
      <c r="C24">
        <v>47044.25</v>
      </c>
      <c r="D24"/>
    </row>
    <row r="25" customHeight="1" spans="2:4">
      <c r="B25"/>
      <c r="C25"/>
      <c r="D25"/>
    </row>
    <row r="26" customHeight="1" spans="2:4">
      <c r="B26"/>
      <c r="C26"/>
      <c r="D26"/>
    </row>
    <row r="27" customHeight="1" spans="2:4">
      <c r="B27"/>
      <c r="C27"/>
      <c r="D27"/>
    </row>
    <row r="28" customHeight="1" spans="2:4">
      <c r="B28"/>
      <c r="C28"/>
      <c r="D28"/>
    </row>
    <row r="29" customHeight="1" spans="2:4">
      <c r="B29"/>
      <c r="C29"/>
      <c r="D29"/>
    </row>
    <row r="30" customHeight="1" spans="2:4">
      <c r="B30"/>
      <c r="C30"/>
      <c r="D30"/>
    </row>
    <row r="31" customHeight="1" spans="2:4">
      <c r="B31"/>
      <c r="C31"/>
      <c r="D31"/>
    </row>
    <row r="32" customHeight="1" spans="2:4">
      <c r="B32"/>
      <c r="C32"/>
      <c r="D32"/>
    </row>
    <row r="33" customHeight="1" spans="2:4">
      <c r="B33"/>
      <c r="C33"/>
      <c r="D33"/>
    </row>
    <row r="34" customHeight="1" spans="2:4">
      <c r="B34"/>
      <c r="C34"/>
      <c r="D34"/>
    </row>
    <row r="35" customHeight="1" spans="2:4">
      <c r="B35"/>
      <c r="C35"/>
      <c r="D35"/>
    </row>
    <row r="36" customHeight="1" spans="2:4">
      <c r="B36"/>
      <c r="C36"/>
      <c r="D36"/>
    </row>
    <row r="37" customHeight="1" spans="2:4">
      <c r="B37"/>
      <c r="C37"/>
      <c r="D37"/>
    </row>
  </sheetData>
  <autoFilter ref="A2:P17">
    <extLst/>
  </autoFilter>
  <sortState ref="B3:O21">
    <sortCondition ref="B3:B21"/>
  </sortState>
  <mergeCells count="4">
    <mergeCell ref="A1:P1"/>
    <mergeCell ref="A16:B16"/>
    <mergeCell ref="C16:P16"/>
    <mergeCell ref="A17:P17"/>
  </mergeCells>
  <conditionalFormatting sqref="C$1:C$1048576">
    <cfRule type="duplicateValues" dxfId="0" priority="1"/>
  </conditionalFormatting>
  <pageMargins left="0.590277777777778" right="0.590277777777778" top="0.118055555555556" bottom="0.354166666666667" header="0.118055555555556" footer="0.156944444444444"/>
  <pageSetup paperSize="9" scale="90" orientation="landscape" horizontalDpi="600"/>
  <headerFooter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7"/>
  <sheetViews>
    <sheetView workbookViewId="0">
      <pane xSplit="2" ySplit="4" topLeftCell="C20" activePane="bottomRight" state="frozen"/>
      <selection/>
      <selection pane="topRight"/>
      <selection pane="bottomLeft"/>
      <selection pane="bottomRight" activeCell="AI47" sqref="AI47"/>
    </sheetView>
  </sheetViews>
  <sheetFormatPr defaultColWidth="9" defaultRowHeight="13.5"/>
  <cols>
    <col min="1" max="2" width="6.63333333333333" style="20" customWidth="1"/>
    <col min="3" max="33" width="4.275" style="20" customWidth="1"/>
    <col min="34" max="34" width="5" style="20" customWidth="1"/>
    <col min="35" max="35" width="7.75" style="20" customWidth="1"/>
    <col min="36" max="36" width="11" style="20" customWidth="1"/>
    <col min="37" max="37" width="7.63333333333333" style="20" customWidth="1"/>
    <col min="38" max="38" width="5.5" style="20" customWidth="1"/>
    <col min="39" max="39" width="10.3833333333333" style="20" customWidth="1"/>
    <col min="40" max="40" width="7.88333333333333" style="20" customWidth="1"/>
    <col min="41" max="41" width="8" style="22" customWidth="1"/>
    <col min="42" max="55" width="9" style="20" customWidth="1"/>
    <col min="56" max="16381" width="9" style="20"/>
    <col min="16382" max="16384" width="9" style="21"/>
  </cols>
  <sheetData>
    <row r="1" s="20" customFormat="1" ht="30" customHeight="1" spans="1:16381">
      <c r="A1" s="23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48"/>
      <c r="AK1" s="48"/>
      <c r="AL1" s="49">
        <v>2023</v>
      </c>
      <c r="AM1" s="49"/>
      <c r="AN1" s="50">
        <v>7</v>
      </c>
      <c r="XEZ1" s="21"/>
      <c r="XFA1" s="21"/>
    </row>
    <row r="2" s="20" customFormat="1" ht="21" customHeight="1" spans="1:16381">
      <c r="A2" s="23" t="str">
        <f>AL1&amp;"年"&amp;AN1&amp;"月"&amp;"("&amp;TEXT(DATE(AL1,AN1,1),"mm月dd日")&amp;"-"&amp;TEXT(EOMONTH(DATE(AL1,AN1,1),0),"mm月dd日")&amp;")"&amp;AJ1&amp;AJ2&amp;"考勤表"</f>
        <v>2023年7月(07月01日-07月31日)金属件厂焊接车间考勤表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51" t="s">
        <v>42</v>
      </c>
      <c r="AK2" s="51"/>
      <c r="AL2" s="51"/>
      <c r="AM2" s="24" t="s">
        <v>43</v>
      </c>
      <c r="AN2" s="52"/>
      <c r="XEZ2" s="21"/>
      <c r="XFA2" s="21"/>
    </row>
    <row r="3" s="20" customFormat="1" ht="15" customHeight="1" spans="1:16381">
      <c r="A3" s="25" t="s">
        <v>44</v>
      </c>
      <c r="B3" s="26" t="s">
        <v>45</v>
      </c>
      <c r="C3" s="26" t="s">
        <v>46</v>
      </c>
      <c r="D3" s="27">
        <f t="shared" ref="D3:AE3" si="0">DATE($AL$1,$AN$1,1)+COLUMN(A:A)-1</f>
        <v>45108</v>
      </c>
      <c r="E3" s="27">
        <f t="shared" si="0"/>
        <v>45109</v>
      </c>
      <c r="F3" s="27">
        <f t="shared" si="0"/>
        <v>45110</v>
      </c>
      <c r="G3" s="27">
        <f t="shared" si="0"/>
        <v>45111</v>
      </c>
      <c r="H3" s="27">
        <f t="shared" si="0"/>
        <v>45112</v>
      </c>
      <c r="I3" s="27">
        <f t="shared" si="0"/>
        <v>45113</v>
      </c>
      <c r="J3" s="27">
        <f t="shared" si="0"/>
        <v>45114</v>
      </c>
      <c r="K3" s="27">
        <f t="shared" si="0"/>
        <v>45115</v>
      </c>
      <c r="L3" s="27">
        <f t="shared" si="0"/>
        <v>45116</v>
      </c>
      <c r="M3" s="27">
        <f t="shared" si="0"/>
        <v>45117</v>
      </c>
      <c r="N3" s="27">
        <f t="shared" si="0"/>
        <v>45118</v>
      </c>
      <c r="O3" s="27">
        <f t="shared" si="0"/>
        <v>45119</v>
      </c>
      <c r="P3" s="27">
        <f t="shared" si="0"/>
        <v>45120</v>
      </c>
      <c r="Q3" s="27">
        <f t="shared" si="0"/>
        <v>45121</v>
      </c>
      <c r="R3" s="27">
        <f t="shared" si="0"/>
        <v>45122</v>
      </c>
      <c r="S3" s="27">
        <f t="shared" si="0"/>
        <v>45123</v>
      </c>
      <c r="T3" s="27">
        <f t="shared" si="0"/>
        <v>45124</v>
      </c>
      <c r="U3" s="27">
        <f t="shared" si="0"/>
        <v>45125</v>
      </c>
      <c r="V3" s="27">
        <f t="shared" si="0"/>
        <v>45126</v>
      </c>
      <c r="W3" s="27">
        <f t="shared" si="0"/>
        <v>45127</v>
      </c>
      <c r="X3" s="27">
        <f t="shared" si="0"/>
        <v>45128</v>
      </c>
      <c r="Y3" s="27">
        <f t="shared" si="0"/>
        <v>45129</v>
      </c>
      <c r="Z3" s="27">
        <f t="shared" si="0"/>
        <v>45130</v>
      </c>
      <c r="AA3" s="27">
        <f t="shared" si="0"/>
        <v>45131</v>
      </c>
      <c r="AB3" s="27">
        <f t="shared" si="0"/>
        <v>45132</v>
      </c>
      <c r="AC3" s="27">
        <f t="shared" si="0"/>
        <v>45133</v>
      </c>
      <c r="AD3" s="27">
        <f t="shared" si="0"/>
        <v>45134</v>
      </c>
      <c r="AE3" s="27">
        <f t="shared" si="0"/>
        <v>45135</v>
      </c>
      <c r="AF3" s="27">
        <f>IF(DAY(DATE($AL$1,$AN$1,1)+COLUMN(AC:AC)-1)&lt;5,"",DATE($AL$1,$AN$1,1)+COLUMN(AC:AC)-1)</f>
        <v>45136</v>
      </c>
      <c r="AG3" s="27">
        <f>IF(DAY(DATE($AL$1,$AN$1,1)+COLUMN(AD:AD)-1)&lt;5,"",DATE($AL$1,$AN$1,1)+COLUMN(AD:AD)-1)</f>
        <v>45137</v>
      </c>
      <c r="AH3" s="27">
        <f>IF(DAY(DATE($AL$1,$AN$1,1)+COLUMN(AE:AE)-1)&lt;5,"",DATE($AL$1,$AN$1,1)+COLUMN(AE:AE)-1)</f>
        <v>45138</v>
      </c>
      <c r="AI3" s="53" t="s">
        <v>47</v>
      </c>
      <c r="AJ3" s="54" t="s">
        <v>48</v>
      </c>
      <c r="AK3" s="54" t="s">
        <v>49</v>
      </c>
      <c r="AL3" s="54"/>
      <c r="AM3" s="54" t="s">
        <v>50</v>
      </c>
      <c r="AN3" s="26" t="s">
        <v>51</v>
      </c>
      <c r="AO3" s="61" t="s">
        <v>52</v>
      </c>
      <c r="AP3" s="61" t="s">
        <v>53</v>
      </c>
      <c r="XEY3" s="21"/>
      <c r="XEZ3" s="21"/>
      <c r="XFA3" s="21"/>
    </row>
    <row r="4" s="20" customFormat="1" ht="15" customHeight="1" spans="1:16381">
      <c r="A4" s="25" t="s">
        <v>3</v>
      </c>
      <c r="B4" s="26"/>
      <c r="C4" s="26"/>
      <c r="D4" s="28" t="str">
        <f t="shared" ref="D4:AH4" si="1">TEXT(D3,"aaa")</f>
        <v>六</v>
      </c>
      <c r="E4" s="28" t="str">
        <f t="shared" si="1"/>
        <v>日</v>
      </c>
      <c r="F4" s="28" t="str">
        <f t="shared" si="1"/>
        <v>一</v>
      </c>
      <c r="G4" s="28" t="str">
        <f t="shared" si="1"/>
        <v>二</v>
      </c>
      <c r="H4" s="28" t="str">
        <f t="shared" si="1"/>
        <v>三</v>
      </c>
      <c r="I4" s="28" t="str">
        <f t="shared" si="1"/>
        <v>四</v>
      </c>
      <c r="J4" s="28" t="str">
        <f t="shared" si="1"/>
        <v>五</v>
      </c>
      <c r="K4" s="28" t="str">
        <f t="shared" si="1"/>
        <v>六</v>
      </c>
      <c r="L4" s="28" t="str">
        <f t="shared" si="1"/>
        <v>日</v>
      </c>
      <c r="M4" s="28" t="str">
        <f t="shared" si="1"/>
        <v>一</v>
      </c>
      <c r="N4" s="28" t="str">
        <f t="shared" si="1"/>
        <v>二</v>
      </c>
      <c r="O4" s="28" t="str">
        <f t="shared" si="1"/>
        <v>三</v>
      </c>
      <c r="P4" s="28" t="str">
        <f t="shared" si="1"/>
        <v>四</v>
      </c>
      <c r="Q4" s="28" t="str">
        <f t="shared" si="1"/>
        <v>五</v>
      </c>
      <c r="R4" s="28" t="str">
        <f t="shared" si="1"/>
        <v>六</v>
      </c>
      <c r="S4" s="28" t="str">
        <f t="shared" si="1"/>
        <v>日</v>
      </c>
      <c r="T4" s="28" t="str">
        <f t="shared" si="1"/>
        <v>一</v>
      </c>
      <c r="U4" s="28" t="str">
        <f t="shared" si="1"/>
        <v>二</v>
      </c>
      <c r="V4" s="28" t="str">
        <f t="shared" si="1"/>
        <v>三</v>
      </c>
      <c r="W4" s="28" t="str">
        <f t="shared" si="1"/>
        <v>四</v>
      </c>
      <c r="X4" s="28" t="str">
        <f t="shared" si="1"/>
        <v>五</v>
      </c>
      <c r="Y4" s="28" t="str">
        <f t="shared" si="1"/>
        <v>六</v>
      </c>
      <c r="Z4" s="28" t="str">
        <f t="shared" si="1"/>
        <v>日</v>
      </c>
      <c r="AA4" s="28" t="str">
        <f t="shared" si="1"/>
        <v>一</v>
      </c>
      <c r="AB4" s="28" t="str">
        <f t="shared" si="1"/>
        <v>二</v>
      </c>
      <c r="AC4" s="28" t="str">
        <f t="shared" si="1"/>
        <v>三</v>
      </c>
      <c r="AD4" s="28" t="str">
        <f t="shared" si="1"/>
        <v>四</v>
      </c>
      <c r="AE4" s="28" t="str">
        <f t="shared" si="1"/>
        <v>五</v>
      </c>
      <c r="AF4" s="28" t="str">
        <f t="shared" si="1"/>
        <v>六</v>
      </c>
      <c r="AG4" s="28" t="str">
        <f t="shared" si="1"/>
        <v>日</v>
      </c>
      <c r="AH4" s="28" t="str">
        <f t="shared" si="1"/>
        <v>一</v>
      </c>
      <c r="AI4" s="53"/>
      <c r="AJ4" s="54"/>
      <c r="AK4" s="54" t="s">
        <v>54</v>
      </c>
      <c r="AL4" s="54" t="s">
        <v>55</v>
      </c>
      <c r="AM4" s="54"/>
      <c r="AN4" s="26"/>
      <c r="AO4" s="61"/>
      <c r="AP4" s="61"/>
      <c r="XEY4" s="21"/>
      <c r="XEZ4" s="21"/>
      <c r="XFA4" s="21"/>
    </row>
    <row r="5" s="21" customFormat="1" spans="1:64">
      <c r="A5" s="29" t="s">
        <v>35</v>
      </c>
      <c r="B5" s="30" t="s">
        <v>34</v>
      </c>
      <c r="C5" s="30" t="s">
        <v>56</v>
      </c>
      <c r="D5" s="29"/>
      <c r="E5" s="31">
        <v>4</v>
      </c>
      <c r="F5" s="31">
        <v>4</v>
      </c>
      <c r="G5" s="31">
        <v>4</v>
      </c>
      <c r="H5" s="29">
        <v>4</v>
      </c>
      <c r="I5" s="29"/>
      <c r="J5" s="31">
        <v>4</v>
      </c>
      <c r="K5" s="40">
        <v>4</v>
      </c>
      <c r="L5" s="40">
        <v>4</v>
      </c>
      <c r="M5" s="41">
        <v>4</v>
      </c>
      <c r="N5" s="41">
        <v>4</v>
      </c>
      <c r="O5" s="31">
        <v>0.5</v>
      </c>
      <c r="P5" s="29"/>
      <c r="Q5" s="44"/>
      <c r="R5" s="44" t="s">
        <v>57</v>
      </c>
      <c r="S5" s="29">
        <v>4</v>
      </c>
      <c r="T5" s="29">
        <v>4</v>
      </c>
      <c r="U5" s="29">
        <v>4</v>
      </c>
      <c r="V5" s="29">
        <v>4</v>
      </c>
      <c r="W5" s="31">
        <v>4</v>
      </c>
      <c r="X5" s="31">
        <v>4</v>
      </c>
      <c r="Y5" s="29">
        <v>4</v>
      </c>
      <c r="Z5" s="29">
        <v>4</v>
      </c>
      <c r="AA5" s="44"/>
      <c r="AB5" s="44"/>
      <c r="AC5" s="29">
        <v>4</v>
      </c>
      <c r="AD5" s="31">
        <v>4</v>
      </c>
      <c r="AE5" s="47">
        <v>4</v>
      </c>
      <c r="AF5" s="31">
        <v>4</v>
      </c>
      <c r="AG5" s="55">
        <v>3.5</v>
      </c>
      <c r="AH5" s="55">
        <v>4</v>
      </c>
      <c r="AI5" s="56">
        <f>IF(A5="","",COUNTIF(D5:AH6,"&gt;2")/2)</f>
        <v>24</v>
      </c>
      <c r="AJ5" s="57">
        <f>SUMPRODUCT(IFERROR((IFERROR(WEEKDAY($D$3:$AH$3,2),999)&lt;6)*D5:AH6,0))</f>
        <v>124.5</v>
      </c>
      <c r="AK5" s="57">
        <f>SUMPRODUCT((IFERROR(WEEKDAY($D$3:$AH$3,2),999)&lt;6)*D7:AH7)</f>
        <v>30</v>
      </c>
      <c r="AL5" s="57">
        <f>SUMPRODUCT(IFERROR((IFERROR(WEEKDAY($D$3:$AH$3,2),0)&gt;5)*D5:AH7,0))</f>
        <v>95</v>
      </c>
      <c r="AM5" s="57">
        <f>IFERROR(SUM(AJ5:AL7),"")</f>
        <v>249.5</v>
      </c>
      <c r="AN5" s="26" t="s">
        <v>58</v>
      </c>
      <c r="AO5" s="62">
        <f>SUMPRODUCT((IFERROR((D5:AH5+D6:AH6+D7:AH7),0)&gt;8)*1,IFERROR((D5:AH5+D6:AH6+D7:AH7-8),0))</f>
        <v>54.5</v>
      </c>
      <c r="AP5" s="57">
        <f>AM5-AO5</f>
        <v>195</v>
      </c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65"/>
    </row>
    <row r="6" s="21" customFormat="1" spans="1:64">
      <c r="A6" s="29"/>
      <c r="B6" s="30"/>
      <c r="C6" s="30" t="s">
        <v>59</v>
      </c>
      <c r="D6" s="29" t="s">
        <v>60</v>
      </c>
      <c r="E6" s="31">
        <v>4</v>
      </c>
      <c r="F6" s="31">
        <v>4</v>
      </c>
      <c r="G6" s="31">
        <v>4</v>
      </c>
      <c r="H6" s="29">
        <v>4</v>
      </c>
      <c r="I6" s="29" t="s">
        <v>60</v>
      </c>
      <c r="J6" s="31">
        <v>4</v>
      </c>
      <c r="K6" s="41">
        <v>4</v>
      </c>
      <c r="L6" s="41">
        <v>4</v>
      </c>
      <c r="M6" s="42">
        <v>4</v>
      </c>
      <c r="N6" s="29">
        <v>4</v>
      </c>
      <c r="O6" s="31">
        <v>4</v>
      </c>
      <c r="P6" s="29" t="s">
        <v>60</v>
      </c>
      <c r="Q6" s="44" t="s">
        <v>57</v>
      </c>
      <c r="R6" s="42">
        <v>3</v>
      </c>
      <c r="S6" s="29">
        <v>4</v>
      </c>
      <c r="T6" s="29">
        <v>4</v>
      </c>
      <c r="U6" s="29">
        <v>4</v>
      </c>
      <c r="V6" s="29">
        <v>4</v>
      </c>
      <c r="W6" s="31">
        <v>4</v>
      </c>
      <c r="X6" s="31">
        <v>4</v>
      </c>
      <c r="Y6" s="29">
        <v>4</v>
      </c>
      <c r="Z6" s="29">
        <v>4</v>
      </c>
      <c r="AA6" s="44" t="s">
        <v>57</v>
      </c>
      <c r="AB6" s="44" t="s">
        <v>57</v>
      </c>
      <c r="AC6" s="29">
        <v>4</v>
      </c>
      <c r="AD6" s="31">
        <v>4</v>
      </c>
      <c r="AE6" s="47">
        <v>4</v>
      </c>
      <c r="AF6" s="31">
        <v>4</v>
      </c>
      <c r="AG6" s="55">
        <v>4</v>
      </c>
      <c r="AH6" s="55">
        <v>4</v>
      </c>
      <c r="AI6" s="56"/>
      <c r="AJ6" s="57"/>
      <c r="AK6" s="57"/>
      <c r="AL6" s="57"/>
      <c r="AM6" s="57"/>
      <c r="AN6" s="26"/>
      <c r="AO6" s="63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65"/>
    </row>
    <row r="7" s="21" customFormat="1" ht="16.5" spans="1:64">
      <c r="A7" s="29"/>
      <c r="B7" s="30"/>
      <c r="C7" s="30" t="s">
        <v>61</v>
      </c>
      <c r="D7" s="29"/>
      <c r="E7" s="31">
        <v>2.5</v>
      </c>
      <c r="F7" s="31">
        <v>3.5</v>
      </c>
      <c r="G7" s="31">
        <v>1.5</v>
      </c>
      <c r="H7" s="29">
        <v>2.5</v>
      </c>
      <c r="I7" s="29"/>
      <c r="J7" s="31">
        <v>3.5</v>
      </c>
      <c r="K7" s="41">
        <v>4</v>
      </c>
      <c r="L7" s="41">
        <v>3.5</v>
      </c>
      <c r="M7" s="43">
        <v>2</v>
      </c>
      <c r="N7" s="29">
        <v>1.5</v>
      </c>
      <c r="O7" s="31"/>
      <c r="P7" s="29"/>
      <c r="Q7" s="44"/>
      <c r="R7" s="41">
        <v>3.5</v>
      </c>
      <c r="S7" s="29">
        <v>1</v>
      </c>
      <c r="T7" s="29">
        <v>1.5</v>
      </c>
      <c r="U7" s="29"/>
      <c r="V7" s="29">
        <v>1</v>
      </c>
      <c r="W7" s="31">
        <v>1.5</v>
      </c>
      <c r="X7" s="31">
        <v>4</v>
      </c>
      <c r="Y7" s="29">
        <v>3</v>
      </c>
      <c r="Z7" s="29">
        <v>7</v>
      </c>
      <c r="AA7" s="44"/>
      <c r="AB7" s="44"/>
      <c r="AC7" s="29">
        <v>1.5</v>
      </c>
      <c r="AD7" s="31">
        <v>2</v>
      </c>
      <c r="AE7" s="47">
        <v>2.5</v>
      </c>
      <c r="AF7" s="31">
        <v>3.5</v>
      </c>
      <c r="AG7" s="55">
        <v>0.5</v>
      </c>
      <c r="AH7" s="55">
        <v>1.5</v>
      </c>
      <c r="AI7" s="56"/>
      <c r="AJ7" s="57"/>
      <c r="AK7" s="57"/>
      <c r="AL7" s="57"/>
      <c r="AM7" s="57"/>
      <c r="AN7" s="26"/>
      <c r="AO7" s="64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65"/>
    </row>
    <row r="8" s="21" customFormat="1" ht="14.25" spans="1:64">
      <c r="A8" s="32" t="s">
        <v>23</v>
      </c>
      <c r="B8" s="33" t="s">
        <v>22</v>
      </c>
      <c r="C8" s="33" t="s">
        <v>56</v>
      </c>
      <c r="D8" s="34"/>
      <c r="E8" s="34">
        <v>4</v>
      </c>
      <c r="F8" s="34">
        <v>4</v>
      </c>
      <c r="G8" s="34">
        <v>4</v>
      </c>
      <c r="H8" s="34">
        <v>4</v>
      </c>
      <c r="I8" s="34">
        <v>4</v>
      </c>
      <c r="J8" s="34">
        <v>4</v>
      </c>
      <c r="K8" s="34"/>
      <c r="L8" s="34">
        <v>4</v>
      </c>
      <c r="M8" s="34">
        <v>4</v>
      </c>
      <c r="N8" s="34">
        <v>4</v>
      </c>
      <c r="O8" s="34">
        <v>4</v>
      </c>
      <c r="P8" s="34">
        <v>4</v>
      </c>
      <c r="Q8" s="45">
        <v>4</v>
      </c>
      <c r="R8" s="45">
        <v>4</v>
      </c>
      <c r="S8" s="45">
        <v>4</v>
      </c>
      <c r="T8" s="45">
        <v>4</v>
      </c>
      <c r="U8" s="45">
        <v>4</v>
      </c>
      <c r="V8" s="45">
        <v>4</v>
      </c>
      <c r="W8" s="34"/>
      <c r="X8" s="34">
        <v>4</v>
      </c>
      <c r="Y8" s="34">
        <v>4</v>
      </c>
      <c r="Z8" s="34">
        <v>4</v>
      </c>
      <c r="AA8" s="34">
        <v>4</v>
      </c>
      <c r="AB8" s="34">
        <v>4</v>
      </c>
      <c r="AC8" s="34">
        <v>3.5</v>
      </c>
      <c r="AD8" s="34"/>
      <c r="AE8" s="34">
        <v>4</v>
      </c>
      <c r="AF8" s="34">
        <v>4</v>
      </c>
      <c r="AG8" s="58">
        <v>4</v>
      </c>
      <c r="AH8" s="45">
        <v>4</v>
      </c>
      <c r="AI8" s="56">
        <f>IF(A8="","",COUNTIF(D8:AH9,"&gt;2")/2)</f>
        <v>26.5</v>
      </c>
      <c r="AJ8" s="57">
        <f>SUMPRODUCT(IFERROR((IFERROR(WEEKDAY($D$3:$AH$3,2),999)&lt;6)*D8:AH9,0))</f>
        <v>147.5</v>
      </c>
      <c r="AK8" s="57">
        <f>SUMPRODUCT((IFERROR(WEEKDAY($D$3:$AH$3,2),999)&lt;6)*D10:AH10)</f>
        <v>48</v>
      </c>
      <c r="AL8" s="57">
        <f>SUMPRODUCT(IFERROR((IFERROR(WEEKDAY($D$3:$AH$3,2),0)&gt;5)*D8:AH10,0))</f>
        <v>88.5</v>
      </c>
      <c r="AM8" s="57">
        <f>IFERROR(SUM(AJ8:AL10),"")</f>
        <v>284</v>
      </c>
      <c r="AN8" s="26" t="s">
        <v>58</v>
      </c>
      <c r="AO8" s="62">
        <f>SUMPRODUCT((IFERROR((D8:AH8+D9:AH9+D10:AH10),0)&gt;8)*1,IFERROR((D8:AH8+D9:AH9+D10:AH10-8),0))</f>
        <v>72.5</v>
      </c>
      <c r="AP8" s="57">
        <f>AM8-AO8</f>
        <v>211.5</v>
      </c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65"/>
    </row>
    <row r="9" s="21" customFormat="1" ht="14.25" spans="1:64">
      <c r="A9" s="32"/>
      <c r="B9" s="33"/>
      <c r="C9" s="33" t="s">
        <v>59</v>
      </c>
      <c r="D9" s="34"/>
      <c r="E9" s="34">
        <v>4</v>
      </c>
      <c r="F9" s="34">
        <v>4</v>
      </c>
      <c r="G9" s="34">
        <v>4</v>
      </c>
      <c r="H9" s="34">
        <v>4</v>
      </c>
      <c r="I9" s="34">
        <v>4</v>
      </c>
      <c r="J9" s="34">
        <v>4</v>
      </c>
      <c r="K9" s="34"/>
      <c r="L9" s="34">
        <v>4</v>
      </c>
      <c r="M9" s="34">
        <v>4</v>
      </c>
      <c r="N9" s="34">
        <v>4</v>
      </c>
      <c r="O9" s="34">
        <v>4</v>
      </c>
      <c r="P9" s="34">
        <v>4</v>
      </c>
      <c r="Q9" s="45">
        <v>4</v>
      </c>
      <c r="R9" s="45">
        <v>4</v>
      </c>
      <c r="S9" s="45">
        <v>4</v>
      </c>
      <c r="T9" s="45">
        <v>4</v>
      </c>
      <c r="U9" s="45">
        <v>4</v>
      </c>
      <c r="V9" s="45">
        <v>4</v>
      </c>
      <c r="W9" s="34"/>
      <c r="X9" s="34">
        <v>4</v>
      </c>
      <c r="Y9" s="34">
        <v>4</v>
      </c>
      <c r="Z9" s="34">
        <v>4</v>
      </c>
      <c r="AA9" s="34">
        <v>4</v>
      </c>
      <c r="AB9" s="34">
        <v>4</v>
      </c>
      <c r="AC9" s="34"/>
      <c r="AD9" s="34"/>
      <c r="AE9" s="34">
        <v>4</v>
      </c>
      <c r="AF9" s="34">
        <v>4</v>
      </c>
      <c r="AG9" s="58">
        <v>4</v>
      </c>
      <c r="AH9" s="45">
        <v>4</v>
      </c>
      <c r="AI9" s="56"/>
      <c r="AJ9" s="57"/>
      <c r="AK9" s="57"/>
      <c r="AL9" s="57"/>
      <c r="AM9" s="57"/>
      <c r="AN9" s="26"/>
      <c r="AO9" s="63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65"/>
    </row>
    <row r="10" s="21" customFormat="1" ht="18" spans="1:64">
      <c r="A10" s="32"/>
      <c r="B10" s="33"/>
      <c r="C10" s="33" t="s">
        <v>61</v>
      </c>
      <c r="D10" s="34"/>
      <c r="E10" s="34">
        <v>3</v>
      </c>
      <c r="F10" s="34">
        <v>3</v>
      </c>
      <c r="G10" s="34">
        <v>3</v>
      </c>
      <c r="H10" s="34">
        <v>3</v>
      </c>
      <c r="I10" s="34">
        <v>0.5</v>
      </c>
      <c r="J10" s="34">
        <v>3</v>
      </c>
      <c r="K10" s="34"/>
      <c r="L10" s="38">
        <v>3</v>
      </c>
      <c r="M10" s="38">
        <v>3</v>
      </c>
      <c r="N10" s="34">
        <v>3</v>
      </c>
      <c r="O10" s="34">
        <v>3</v>
      </c>
      <c r="P10" s="34">
        <v>1</v>
      </c>
      <c r="Q10" s="45">
        <v>0.5</v>
      </c>
      <c r="R10" s="45">
        <v>3</v>
      </c>
      <c r="S10" s="45">
        <v>3</v>
      </c>
      <c r="T10" s="45">
        <v>3</v>
      </c>
      <c r="U10" s="45">
        <v>3</v>
      </c>
      <c r="V10" s="45">
        <v>4</v>
      </c>
      <c r="W10" s="38"/>
      <c r="X10" s="38">
        <v>3</v>
      </c>
      <c r="Y10" s="38">
        <v>3</v>
      </c>
      <c r="Z10" s="38">
        <v>3</v>
      </c>
      <c r="AA10" s="34">
        <v>3</v>
      </c>
      <c r="AB10" s="34">
        <v>3</v>
      </c>
      <c r="AC10" s="34"/>
      <c r="AD10" s="34"/>
      <c r="AE10" s="34">
        <v>3</v>
      </c>
      <c r="AF10" s="34">
        <v>3.5</v>
      </c>
      <c r="AG10" s="59">
        <v>3</v>
      </c>
      <c r="AH10" s="45">
        <v>3</v>
      </c>
      <c r="AI10" s="56"/>
      <c r="AJ10" s="57"/>
      <c r="AK10" s="57"/>
      <c r="AL10" s="57"/>
      <c r="AM10" s="57"/>
      <c r="AN10" s="26"/>
      <c r="AO10" s="64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65"/>
    </row>
    <row r="11" s="21" customFormat="1" ht="14.25" spans="1:64">
      <c r="A11" s="35" t="s">
        <v>28</v>
      </c>
      <c r="B11" s="33" t="s">
        <v>22</v>
      </c>
      <c r="C11" s="33" t="s">
        <v>56</v>
      </c>
      <c r="D11" s="34"/>
      <c r="E11" s="36">
        <v>4</v>
      </c>
      <c r="F11" s="36">
        <v>4</v>
      </c>
      <c r="G11" s="36">
        <v>4</v>
      </c>
      <c r="H11" s="36">
        <v>4</v>
      </c>
      <c r="I11" s="36">
        <v>4</v>
      </c>
      <c r="J11" s="36">
        <v>4</v>
      </c>
      <c r="K11" s="36">
        <v>4</v>
      </c>
      <c r="L11" s="36">
        <v>4</v>
      </c>
      <c r="M11" s="36">
        <v>4</v>
      </c>
      <c r="N11" s="36">
        <v>4</v>
      </c>
      <c r="O11" s="36">
        <v>4</v>
      </c>
      <c r="P11" s="34"/>
      <c r="Q11" s="34">
        <v>4</v>
      </c>
      <c r="R11" s="34">
        <v>4</v>
      </c>
      <c r="S11" s="34">
        <v>4</v>
      </c>
      <c r="T11" s="34">
        <v>4</v>
      </c>
      <c r="U11" s="34">
        <v>4</v>
      </c>
      <c r="V11" s="34"/>
      <c r="W11" s="34">
        <v>4</v>
      </c>
      <c r="X11" s="36">
        <v>4</v>
      </c>
      <c r="Y11" s="36">
        <v>4</v>
      </c>
      <c r="Z11" s="36">
        <v>4</v>
      </c>
      <c r="AA11" s="36">
        <v>4</v>
      </c>
      <c r="AB11" s="36">
        <v>4</v>
      </c>
      <c r="AC11" s="36">
        <v>4</v>
      </c>
      <c r="AD11" s="36">
        <v>4</v>
      </c>
      <c r="AE11" s="36">
        <v>4</v>
      </c>
      <c r="AF11" s="36">
        <v>4</v>
      </c>
      <c r="AG11" s="36">
        <v>4</v>
      </c>
      <c r="AH11" s="58"/>
      <c r="AI11" s="56">
        <f>IF(A11="","",COUNTIF(D11:AH12,"&gt;2")/2)</f>
        <v>26.5</v>
      </c>
      <c r="AJ11" s="57">
        <f>SUMPRODUCT(IFERROR((IFERROR(WEEKDAY($D$3:$AH$3,2),999)&lt;6)*D11:AH12,0))</f>
        <v>141.5</v>
      </c>
      <c r="AK11" s="57">
        <f>SUMPRODUCT((IFERROR(WEEKDAY($D$3:$AH$3,2),999)&lt;6)*D13:AH13)</f>
        <v>49.5</v>
      </c>
      <c r="AL11" s="57">
        <f>SUMPRODUCT(IFERROR((IFERROR(WEEKDAY($D$3:$AH$3,2),0)&gt;5)*D11:AH13,0))</f>
        <v>97</v>
      </c>
      <c r="AM11" s="57">
        <f>IFERROR(SUM(AJ11:AL13),"")</f>
        <v>288</v>
      </c>
      <c r="AN11" s="26" t="s">
        <v>58</v>
      </c>
      <c r="AO11" s="62">
        <f>SUMPRODUCT((IFERROR((D11:AH11+D12:AH12+D13:AH13),0)&gt;8)*1,IFERROR((D11:AH11+D12:AH12+D13:AH13-8),0))</f>
        <v>74.5</v>
      </c>
      <c r="AP11" s="57">
        <f>AM11-AO11</f>
        <v>213.5</v>
      </c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65"/>
    </row>
    <row r="12" s="21" customFormat="1" ht="14.25" spans="1:64">
      <c r="A12" s="35"/>
      <c r="B12" s="33"/>
      <c r="C12" s="33" t="s">
        <v>59</v>
      </c>
      <c r="D12" s="34"/>
      <c r="E12" s="36">
        <v>4</v>
      </c>
      <c r="F12" s="36">
        <v>1.5</v>
      </c>
      <c r="G12" s="36">
        <v>4</v>
      </c>
      <c r="H12" s="36">
        <v>4</v>
      </c>
      <c r="I12" s="36">
        <v>4</v>
      </c>
      <c r="J12" s="36">
        <v>4</v>
      </c>
      <c r="K12" s="36">
        <v>4</v>
      </c>
      <c r="L12" s="36">
        <v>4</v>
      </c>
      <c r="M12" s="36">
        <v>4</v>
      </c>
      <c r="N12" s="36">
        <v>4</v>
      </c>
      <c r="O12" s="36">
        <v>4</v>
      </c>
      <c r="P12" s="34"/>
      <c r="Q12" s="34">
        <v>4</v>
      </c>
      <c r="R12" s="34">
        <v>4</v>
      </c>
      <c r="S12" s="34">
        <v>4</v>
      </c>
      <c r="T12" s="34">
        <v>4</v>
      </c>
      <c r="U12" s="34">
        <v>4</v>
      </c>
      <c r="V12" s="34"/>
      <c r="W12" s="34">
        <v>4</v>
      </c>
      <c r="X12" s="36">
        <v>4</v>
      </c>
      <c r="Y12" s="36">
        <v>4</v>
      </c>
      <c r="Z12" s="36">
        <v>4</v>
      </c>
      <c r="AA12" s="36">
        <v>4</v>
      </c>
      <c r="AB12" s="36">
        <v>4</v>
      </c>
      <c r="AC12" s="36">
        <v>4</v>
      </c>
      <c r="AD12" s="36">
        <v>4</v>
      </c>
      <c r="AE12" s="36">
        <v>4</v>
      </c>
      <c r="AF12" s="36">
        <v>4</v>
      </c>
      <c r="AG12" s="36">
        <v>4</v>
      </c>
      <c r="AH12" s="58"/>
      <c r="AI12" s="56"/>
      <c r="AJ12" s="57"/>
      <c r="AK12" s="57"/>
      <c r="AL12" s="57"/>
      <c r="AM12" s="57"/>
      <c r="AN12" s="26"/>
      <c r="AO12" s="63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65"/>
    </row>
    <row r="13" s="21" customFormat="1" ht="14.25" spans="1:64">
      <c r="A13" s="35"/>
      <c r="B13" s="33"/>
      <c r="C13" s="33" t="s">
        <v>61</v>
      </c>
      <c r="D13" s="34"/>
      <c r="E13" s="36">
        <v>1</v>
      </c>
      <c r="F13" s="36"/>
      <c r="G13" s="36">
        <v>3</v>
      </c>
      <c r="H13" s="36">
        <v>3</v>
      </c>
      <c r="I13" s="36">
        <v>3</v>
      </c>
      <c r="J13" s="36">
        <v>3</v>
      </c>
      <c r="K13" s="36">
        <v>3</v>
      </c>
      <c r="L13" s="36">
        <v>3</v>
      </c>
      <c r="M13" s="36">
        <v>3</v>
      </c>
      <c r="N13" s="36">
        <v>3</v>
      </c>
      <c r="O13" s="36">
        <v>1</v>
      </c>
      <c r="P13" s="34"/>
      <c r="Q13" s="34">
        <v>3</v>
      </c>
      <c r="R13" s="34">
        <v>3</v>
      </c>
      <c r="S13" s="34">
        <v>3</v>
      </c>
      <c r="T13" s="34">
        <v>3</v>
      </c>
      <c r="U13" s="34">
        <v>3</v>
      </c>
      <c r="V13" s="34"/>
      <c r="W13" s="34">
        <v>3.5</v>
      </c>
      <c r="X13" s="36">
        <v>3</v>
      </c>
      <c r="Y13" s="36">
        <v>3</v>
      </c>
      <c r="Z13" s="36">
        <v>3</v>
      </c>
      <c r="AA13" s="36">
        <v>3</v>
      </c>
      <c r="AB13" s="36">
        <v>3</v>
      </c>
      <c r="AC13" s="36">
        <v>3</v>
      </c>
      <c r="AD13" s="36">
        <v>3</v>
      </c>
      <c r="AE13" s="36">
        <v>3</v>
      </c>
      <c r="AF13" s="36">
        <v>3</v>
      </c>
      <c r="AG13" s="36">
        <v>3</v>
      </c>
      <c r="AH13" s="58"/>
      <c r="AI13" s="56"/>
      <c r="AJ13" s="57"/>
      <c r="AK13" s="57"/>
      <c r="AL13" s="57"/>
      <c r="AM13" s="57"/>
      <c r="AN13" s="26"/>
      <c r="AO13" s="64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65"/>
    </row>
    <row r="14" s="21" customFormat="1" ht="14.25" spans="1:64">
      <c r="A14" s="35" t="s">
        <v>29</v>
      </c>
      <c r="B14" s="33" t="s">
        <v>22</v>
      </c>
      <c r="C14" s="33" t="s">
        <v>56</v>
      </c>
      <c r="D14" s="34"/>
      <c r="E14" s="36">
        <v>4</v>
      </c>
      <c r="F14" s="36">
        <v>4</v>
      </c>
      <c r="G14" s="36">
        <v>4</v>
      </c>
      <c r="H14" s="36">
        <v>4</v>
      </c>
      <c r="I14" s="36">
        <v>4</v>
      </c>
      <c r="J14" s="36">
        <v>4</v>
      </c>
      <c r="K14" s="36">
        <v>4</v>
      </c>
      <c r="L14" s="36">
        <v>4</v>
      </c>
      <c r="M14" s="36">
        <v>4</v>
      </c>
      <c r="N14" s="36">
        <v>4</v>
      </c>
      <c r="O14" s="36">
        <v>4</v>
      </c>
      <c r="P14" s="34"/>
      <c r="Q14" s="46">
        <v>4</v>
      </c>
      <c r="R14" s="46">
        <v>4</v>
      </c>
      <c r="S14" s="46">
        <v>4</v>
      </c>
      <c r="T14" s="34">
        <v>4</v>
      </c>
      <c r="U14" s="34">
        <v>4</v>
      </c>
      <c r="V14" s="34">
        <v>4</v>
      </c>
      <c r="W14" s="34"/>
      <c r="X14" s="36">
        <v>4</v>
      </c>
      <c r="Y14" s="36">
        <v>4</v>
      </c>
      <c r="Z14" s="36">
        <v>4</v>
      </c>
      <c r="AA14" s="36">
        <v>4</v>
      </c>
      <c r="AB14" s="36">
        <v>4</v>
      </c>
      <c r="AC14" s="36">
        <v>4</v>
      </c>
      <c r="AD14" s="36">
        <v>4</v>
      </c>
      <c r="AE14" s="36">
        <v>4</v>
      </c>
      <c r="AF14" s="36">
        <v>4</v>
      </c>
      <c r="AG14" s="58"/>
      <c r="AH14" s="58"/>
      <c r="AI14" s="56">
        <f>IF(A14="","",COUNTIF(D14:AH15,"&gt;2")/2)</f>
        <v>25.5</v>
      </c>
      <c r="AJ14" s="57">
        <f>SUMPRODUCT(IFERROR((IFERROR(WEEKDAY($D$3:$AH$3,2),999)&lt;6)*D14:AH15,0))</f>
        <v>141.5</v>
      </c>
      <c r="AK14" s="57">
        <f>SUMPRODUCT((IFERROR(WEEKDAY($D$3:$AH$3,2),999)&lt;6)*D16:AH16)</f>
        <v>47</v>
      </c>
      <c r="AL14" s="57">
        <f>SUMPRODUCT(IFERROR((IFERROR(WEEKDAY($D$3:$AH$3,2),0)&gt;5)*D14:AH16,0))</f>
        <v>84</v>
      </c>
      <c r="AM14" s="57">
        <f>IFERROR(SUM(AJ14:AL16),"")</f>
        <v>272.5</v>
      </c>
      <c r="AN14" s="26" t="s">
        <v>58</v>
      </c>
      <c r="AO14" s="62">
        <f>SUMPRODUCT((IFERROR((D14:AH14+D15:AH15+D16:AH16),0)&gt;8)*1,IFERROR((D14:AH14+D15:AH15+D16:AH16-8),0))</f>
        <v>67</v>
      </c>
      <c r="AP14" s="57">
        <f>AM14-AO14</f>
        <v>205.5</v>
      </c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65"/>
    </row>
    <row r="15" s="21" customFormat="1" ht="14.25" spans="1:64">
      <c r="A15" s="35"/>
      <c r="B15" s="33"/>
      <c r="C15" s="33" t="s">
        <v>59</v>
      </c>
      <c r="D15" s="34"/>
      <c r="E15" s="36">
        <v>4</v>
      </c>
      <c r="F15" s="36">
        <v>1.5</v>
      </c>
      <c r="G15" s="36">
        <v>4</v>
      </c>
      <c r="H15" s="36">
        <v>4</v>
      </c>
      <c r="I15" s="36">
        <v>4</v>
      </c>
      <c r="J15" s="36">
        <v>4</v>
      </c>
      <c r="K15" s="36">
        <v>4</v>
      </c>
      <c r="L15" s="36">
        <v>4</v>
      </c>
      <c r="M15" s="36">
        <v>4</v>
      </c>
      <c r="N15" s="36">
        <v>4</v>
      </c>
      <c r="O15" s="36">
        <v>4</v>
      </c>
      <c r="P15" s="34"/>
      <c r="Q15" s="46">
        <v>4</v>
      </c>
      <c r="R15" s="46">
        <v>4</v>
      </c>
      <c r="S15" s="46">
        <v>4</v>
      </c>
      <c r="T15" s="34">
        <v>4</v>
      </c>
      <c r="U15" s="34">
        <v>4</v>
      </c>
      <c r="V15" s="34">
        <v>4</v>
      </c>
      <c r="W15" s="34"/>
      <c r="X15" s="36">
        <v>4</v>
      </c>
      <c r="Y15" s="36">
        <v>4</v>
      </c>
      <c r="Z15" s="36">
        <v>4</v>
      </c>
      <c r="AA15" s="36">
        <v>4</v>
      </c>
      <c r="AB15" s="36">
        <v>4</v>
      </c>
      <c r="AC15" s="36">
        <v>4</v>
      </c>
      <c r="AD15" s="36">
        <v>4</v>
      </c>
      <c r="AE15" s="36">
        <v>4</v>
      </c>
      <c r="AF15" s="36">
        <v>4</v>
      </c>
      <c r="AG15" s="58"/>
      <c r="AH15" s="58"/>
      <c r="AI15" s="56"/>
      <c r="AJ15" s="57"/>
      <c r="AK15" s="57"/>
      <c r="AL15" s="57"/>
      <c r="AM15" s="57"/>
      <c r="AN15" s="26"/>
      <c r="AO15" s="63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65"/>
    </row>
    <row r="16" s="21" customFormat="1" ht="14.25" spans="1:64">
      <c r="A16" s="35"/>
      <c r="B16" s="33"/>
      <c r="C16" s="33" t="s">
        <v>61</v>
      </c>
      <c r="D16" s="34"/>
      <c r="E16" s="36">
        <v>1</v>
      </c>
      <c r="F16" s="36"/>
      <c r="G16" s="36">
        <v>3</v>
      </c>
      <c r="H16" s="36">
        <v>3</v>
      </c>
      <c r="I16" s="36">
        <v>3</v>
      </c>
      <c r="J16" s="36">
        <v>3</v>
      </c>
      <c r="K16" s="36">
        <v>3</v>
      </c>
      <c r="L16" s="36">
        <v>3</v>
      </c>
      <c r="M16" s="36">
        <v>3</v>
      </c>
      <c r="N16" s="36">
        <v>3</v>
      </c>
      <c r="O16" s="36">
        <v>1</v>
      </c>
      <c r="P16" s="34"/>
      <c r="Q16" s="46">
        <v>3</v>
      </c>
      <c r="R16" s="46">
        <v>3</v>
      </c>
      <c r="S16" s="46">
        <v>3</v>
      </c>
      <c r="T16" s="34">
        <v>3</v>
      </c>
      <c r="U16" s="34">
        <v>3</v>
      </c>
      <c r="V16" s="34">
        <v>1</v>
      </c>
      <c r="W16" s="34"/>
      <c r="X16" s="36">
        <v>3</v>
      </c>
      <c r="Y16" s="36">
        <v>3</v>
      </c>
      <c r="Z16" s="36">
        <v>1</v>
      </c>
      <c r="AA16" s="36">
        <v>3</v>
      </c>
      <c r="AB16" s="36">
        <v>3</v>
      </c>
      <c r="AC16" s="36">
        <v>3</v>
      </c>
      <c r="AD16" s="36">
        <v>3</v>
      </c>
      <c r="AE16" s="36">
        <v>3</v>
      </c>
      <c r="AF16" s="36">
        <v>3</v>
      </c>
      <c r="AG16" s="58"/>
      <c r="AH16" s="58"/>
      <c r="AI16" s="56"/>
      <c r="AJ16" s="57"/>
      <c r="AK16" s="57"/>
      <c r="AL16" s="57"/>
      <c r="AM16" s="57"/>
      <c r="AN16" s="26"/>
      <c r="AO16" s="64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65"/>
    </row>
    <row r="17" s="21" customFormat="1" ht="14.25" spans="1:64">
      <c r="A17" s="37" t="s">
        <v>24</v>
      </c>
      <c r="B17" s="33" t="s">
        <v>22</v>
      </c>
      <c r="C17" s="33" t="s">
        <v>56</v>
      </c>
      <c r="D17" s="34"/>
      <c r="E17" s="34">
        <v>4</v>
      </c>
      <c r="F17" s="34">
        <v>4</v>
      </c>
      <c r="G17" s="34">
        <v>4</v>
      </c>
      <c r="H17" s="34">
        <v>4</v>
      </c>
      <c r="I17" s="34">
        <v>4</v>
      </c>
      <c r="J17" s="34">
        <v>4</v>
      </c>
      <c r="K17" s="34">
        <v>4</v>
      </c>
      <c r="L17" s="34">
        <v>4</v>
      </c>
      <c r="M17" s="34">
        <v>4</v>
      </c>
      <c r="N17" s="34">
        <v>4</v>
      </c>
      <c r="O17" s="34">
        <v>3.5</v>
      </c>
      <c r="P17" s="34"/>
      <c r="Q17" s="45">
        <v>4</v>
      </c>
      <c r="R17" s="45">
        <v>4</v>
      </c>
      <c r="S17" s="45">
        <v>4</v>
      </c>
      <c r="T17" s="45">
        <v>4</v>
      </c>
      <c r="U17" s="45">
        <v>4</v>
      </c>
      <c r="V17" s="45">
        <v>4</v>
      </c>
      <c r="W17" s="34"/>
      <c r="X17" s="34">
        <v>4</v>
      </c>
      <c r="Y17" s="34">
        <v>4</v>
      </c>
      <c r="Z17" s="34">
        <v>4</v>
      </c>
      <c r="AA17" s="34">
        <v>3.5</v>
      </c>
      <c r="AB17" s="34">
        <v>4</v>
      </c>
      <c r="AC17" s="34">
        <v>4</v>
      </c>
      <c r="AD17" s="45">
        <v>4</v>
      </c>
      <c r="AE17" s="45">
        <v>4</v>
      </c>
      <c r="AF17" s="45">
        <v>4</v>
      </c>
      <c r="AG17" s="45">
        <v>4</v>
      </c>
      <c r="AH17" s="45">
        <v>4</v>
      </c>
      <c r="AI17" s="56">
        <f>IF(A17="","",COUNTIF(D17:AH18,"&gt;2")/2)</f>
        <v>28</v>
      </c>
      <c r="AJ17" s="57">
        <f>SUMPRODUCT(IFERROR((IFERROR(WEEKDAY($D$3:$AH$3,2),999)&lt;6)*D17:AH18,0))</f>
        <v>151</v>
      </c>
      <c r="AK17" s="57">
        <f>SUMPRODUCT((IFERROR(WEEKDAY($D$3:$AH$3,2),999)&lt;6)*D19:AH19)</f>
        <v>67.5</v>
      </c>
      <c r="AL17" s="57">
        <f>SUMPRODUCT(IFERROR((IFERROR(WEEKDAY($D$3:$AH$3,2),0)&gt;5)*D17:AH19,0))</f>
        <v>103</v>
      </c>
      <c r="AM17" s="57">
        <f>IFERROR(SUM(AJ17:AL19),"")</f>
        <v>321.5</v>
      </c>
      <c r="AN17" s="26" t="s">
        <v>58</v>
      </c>
      <c r="AO17" s="62">
        <f>SUMPRODUCT((IFERROR((D17:AH17+D18:AH18+D19:AH19),0)&gt;8)*1,IFERROR((D17:AH17+D18:AH18+D19:AH19-8),0))</f>
        <v>97.5</v>
      </c>
      <c r="AP17" s="57">
        <f>AM17-AO17</f>
        <v>224</v>
      </c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65"/>
    </row>
    <row r="18" s="21" customFormat="1" ht="14.25" spans="1:64">
      <c r="A18" s="37"/>
      <c r="B18" s="33"/>
      <c r="C18" s="33" t="s">
        <v>59</v>
      </c>
      <c r="D18" s="34"/>
      <c r="E18" s="34">
        <v>4</v>
      </c>
      <c r="F18" s="34">
        <v>4</v>
      </c>
      <c r="G18" s="34">
        <v>4</v>
      </c>
      <c r="H18" s="34">
        <v>4</v>
      </c>
      <c r="I18" s="34">
        <v>4</v>
      </c>
      <c r="J18" s="34">
        <v>4</v>
      </c>
      <c r="K18" s="34">
        <v>4</v>
      </c>
      <c r="L18" s="34">
        <v>4</v>
      </c>
      <c r="M18" s="34">
        <v>4</v>
      </c>
      <c r="N18" s="34">
        <v>4</v>
      </c>
      <c r="O18" s="34">
        <v>4</v>
      </c>
      <c r="P18" s="34"/>
      <c r="Q18" s="45">
        <v>4</v>
      </c>
      <c r="R18" s="45">
        <v>4</v>
      </c>
      <c r="S18" s="45">
        <v>4</v>
      </c>
      <c r="T18" s="45">
        <v>4</v>
      </c>
      <c r="U18" s="45">
        <v>4</v>
      </c>
      <c r="V18" s="45">
        <v>4</v>
      </c>
      <c r="W18" s="34"/>
      <c r="X18" s="34">
        <v>4</v>
      </c>
      <c r="Y18" s="34">
        <v>4</v>
      </c>
      <c r="Z18" s="34">
        <v>4</v>
      </c>
      <c r="AA18" s="34">
        <v>4</v>
      </c>
      <c r="AB18" s="34">
        <v>4</v>
      </c>
      <c r="AC18" s="34">
        <v>4</v>
      </c>
      <c r="AD18" s="45">
        <v>4</v>
      </c>
      <c r="AE18" s="45">
        <v>4</v>
      </c>
      <c r="AF18" s="45">
        <v>4</v>
      </c>
      <c r="AG18" s="45">
        <v>4</v>
      </c>
      <c r="AH18" s="45">
        <v>4</v>
      </c>
      <c r="AI18" s="56"/>
      <c r="AJ18" s="57"/>
      <c r="AK18" s="57"/>
      <c r="AL18" s="57"/>
      <c r="AM18" s="57"/>
      <c r="AN18" s="26"/>
      <c r="AO18" s="63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65"/>
    </row>
    <row r="19" s="21" customFormat="1" ht="18" spans="1:64">
      <c r="A19" s="37"/>
      <c r="B19" s="33"/>
      <c r="C19" s="33" t="s">
        <v>61</v>
      </c>
      <c r="D19" s="34"/>
      <c r="E19" s="34">
        <v>4</v>
      </c>
      <c r="F19" s="34">
        <v>3.5</v>
      </c>
      <c r="G19" s="34">
        <v>3.5</v>
      </c>
      <c r="H19" s="38">
        <v>3</v>
      </c>
      <c r="I19" s="34">
        <v>0.5</v>
      </c>
      <c r="J19" s="34">
        <v>3</v>
      </c>
      <c r="K19" s="34">
        <v>1.5</v>
      </c>
      <c r="L19" s="34">
        <v>3.5</v>
      </c>
      <c r="M19" s="34">
        <v>3</v>
      </c>
      <c r="N19" s="34">
        <v>3</v>
      </c>
      <c r="O19" s="34">
        <v>3</v>
      </c>
      <c r="P19" s="34"/>
      <c r="Q19" s="45">
        <v>1.5</v>
      </c>
      <c r="R19" s="45">
        <v>3</v>
      </c>
      <c r="S19" s="45">
        <v>3.5</v>
      </c>
      <c r="T19" s="45">
        <v>3</v>
      </c>
      <c r="U19" s="45">
        <v>3</v>
      </c>
      <c r="V19" s="45">
        <v>3</v>
      </c>
      <c r="W19" s="34"/>
      <c r="X19" s="34">
        <v>3</v>
      </c>
      <c r="Y19" s="34">
        <v>3</v>
      </c>
      <c r="Z19" s="34">
        <v>5</v>
      </c>
      <c r="AA19" s="34">
        <v>5</v>
      </c>
      <c r="AB19" s="34">
        <v>5</v>
      </c>
      <c r="AC19" s="34">
        <v>1</v>
      </c>
      <c r="AD19" s="45">
        <v>14</v>
      </c>
      <c r="AE19" s="45">
        <v>3</v>
      </c>
      <c r="AF19" s="45">
        <v>4</v>
      </c>
      <c r="AG19" s="45">
        <v>3.5</v>
      </c>
      <c r="AH19" s="45">
        <v>3.5</v>
      </c>
      <c r="AI19" s="56"/>
      <c r="AJ19" s="57"/>
      <c r="AK19" s="57"/>
      <c r="AL19" s="57"/>
      <c r="AM19" s="57"/>
      <c r="AN19" s="26"/>
      <c r="AO19" s="64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65"/>
    </row>
    <row r="20" s="21" customFormat="1" ht="14.25" spans="1:64">
      <c r="A20" s="37" t="s">
        <v>25</v>
      </c>
      <c r="B20" s="33" t="s">
        <v>22</v>
      </c>
      <c r="C20" s="33" t="s">
        <v>56</v>
      </c>
      <c r="D20" s="34"/>
      <c r="E20" s="34">
        <v>4</v>
      </c>
      <c r="F20" s="34">
        <v>4</v>
      </c>
      <c r="G20" s="34">
        <v>4</v>
      </c>
      <c r="H20" s="34">
        <v>4</v>
      </c>
      <c r="I20" s="34">
        <v>4</v>
      </c>
      <c r="J20" s="34">
        <v>4</v>
      </c>
      <c r="K20" s="34">
        <v>4</v>
      </c>
      <c r="L20" s="34">
        <v>4</v>
      </c>
      <c r="M20" s="34">
        <v>4</v>
      </c>
      <c r="N20" s="34"/>
      <c r="O20" s="34">
        <v>3.5</v>
      </c>
      <c r="P20" s="34"/>
      <c r="Q20" s="34"/>
      <c r="R20" s="34">
        <v>2</v>
      </c>
      <c r="S20" s="34">
        <v>4</v>
      </c>
      <c r="T20" s="34"/>
      <c r="U20" s="34">
        <v>3.5</v>
      </c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58"/>
      <c r="AH20" s="58"/>
      <c r="AI20" s="56">
        <f>IF(A20="","",COUNTIF(D20:AH21,"&gt;2")/2)</f>
        <v>13.5</v>
      </c>
      <c r="AJ20" s="57">
        <f>SUMPRODUCT(IFERROR((IFERROR(WEEKDAY($D$3:$AH$3,2),999)&lt;6)*D20:AH21,0))</f>
        <v>69.5</v>
      </c>
      <c r="AK20" s="57">
        <f>SUMPRODUCT((IFERROR(WEEKDAY($D$3:$AH$3,2),999)&lt;6)*D22:AH22)</f>
        <v>29.5</v>
      </c>
      <c r="AL20" s="57">
        <f>SUMPRODUCT(IFERROR((IFERROR(WEEKDAY($D$3:$AH$3,2),0)&gt;5)*D20:AH22,0))</f>
        <v>55</v>
      </c>
      <c r="AM20" s="57">
        <f>IFERROR(SUM(AJ20:AL22),"")</f>
        <v>154</v>
      </c>
      <c r="AN20" s="26" t="s">
        <v>58</v>
      </c>
      <c r="AO20" s="62">
        <f>SUMPRODUCT((IFERROR((D20:AH20+D21:AH21+D22:AH22),0)&gt;8)*1,IFERROR((D20:AH20+D21:AH21+D22:AH22-8),0))</f>
        <v>36.5</v>
      </c>
      <c r="AP20" s="57">
        <f>AM20-AO20</f>
        <v>117.5</v>
      </c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65"/>
    </row>
    <row r="21" s="21" customFormat="1" ht="14.25" spans="1:64">
      <c r="A21" s="37"/>
      <c r="B21" s="33"/>
      <c r="C21" s="33" t="s">
        <v>59</v>
      </c>
      <c r="D21" s="34"/>
      <c r="E21" s="34">
        <v>4</v>
      </c>
      <c r="F21" s="34">
        <v>4</v>
      </c>
      <c r="G21" s="34">
        <v>4</v>
      </c>
      <c r="H21" s="34">
        <v>4</v>
      </c>
      <c r="I21" s="34">
        <v>4</v>
      </c>
      <c r="J21" s="34">
        <v>4</v>
      </c>
      <c r="K21" s="34">
        <v>4</v>
      </c>
      <c r="L21" s="34">
        <v>4</v>
      </c>
      <c r="M21" s="34">
        <v>4</v>
      </c>
      <c r="N21" s="34"/>
      <c r="O21" s="34">
        <v>4</v>
      </c>
      <c r="P21" s="34"/>
      <c r="Q21" s="34">
        <v>4</v>
      </c>
      <c r="R21" s="34">
        <v>4</v>
      </c>
      <c r="S21" s="34">
        <v>4</v>
      </c>
      <c r="T21" s="34">
        <v>2.5</v>
      </c>
      <c r="U21" s="34">
        <v>4</v>
      </c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58"/>
      <c r="AH21" s="58"/>
      <c r="AI21" s="56"/>
      <c r="AJ21" s="57"/>
      <c r="AK21" s="57"/>
      <c r="AL21" s="57"/>
      <c r="AM21" s="57"/>
      <c r="AN21" s="26"/>
      <c r="AO21" s="63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65"/>
    </row>
    <row r="22" s="21" customFormat="1" ht="18" spans="1:64">
      <c r="A22" s="37"/>
      <c r="B22" s="33"/>
      <c r="C22" s="33" t="s">
        <v>61</v>
      </c>
      <c r="D22" s="34"/>
      <c r="E22" s="34">
        <v>4</v>
      </c>
      <c r="F22" s="34">
        <v>3.5</v>
      </c>
      <c r="G22" s="34">
        <v>3.5</v>
      </c>
      <c r="H22" s="38">
        <v>3</v>
      </c>
      <c r="I22" s="34">
        <v>0.5</v>
      </c>
      <c r="J22" s="34">
        <v>3</v>
      </c>
      <c r="K22" s="34">
        <v>3.5</v>
      </c>
      <c r="L22" s="34">
        <v>3.5</v>
      </c>
      <c r="M22" s="34">
        <v>3</v>
      </c>
      <c r="N22" s="34"/>
      <c r="O22" s="34">
        <v>3</v>
      </c>
      <c r="P22" s="34"/>
      <c r="Q22" s="34">
        <v>3.5</v>
      </c>
      <c r="R22" s="38">
        <v>3</v>
      </c>
      <c r="S22" s="38">
        <v>3</v>
      </c>
      <c r="T22" s="38">
        <v>3.5</v>
      </c>
      <c r="U22" s="38">
        <v>3</v>
      </c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58"/>
      <c r="AH22" s="58"/>
      <c r="AI22" s="56"/>
      <c r="AJ22" s="57"/>
      <c r="AK22" s="57"/>
      <c r="AL22" s="57"/>
      <c r="AM22" s="57"/>
      <c r="AN22" s="26"/>
      <c r="AO22" s="64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65"/>
    </row>
    <row r="23" s="21" customFormat="1" ht="14.25" spans="1:64">
      <c r="A23" s="37" t="s">
        <v>33</v>
      </c>
      <c r="B23" s="33" t="s">
        <v>22</v>
      </c>
      <c r="C23" s="33" t="s">
        <v>56</v>
      </c>
      <c r="D23" s="34"/>
      <c r="E23" s="34">
        <v>4</v>
      </c>
      <c r="F23" s="34">
        <v>1</v>
      </c>
      <c r="G23" s="34">
        <v>4</v>
      </c>
      <c r="H23" s="34">
        <v>4</v>
      </c>
      <c r="I23" s="34">
        <v>4</v>
      </c>
      <c r="J23" s="34">
        <v>4</v>
      </c>
      <c r="K23" s="34">
        <v>4</v>
      </c>
      <c r="L23" s="34">
        <v>4</v>
      </c>
      <c r="M23" s="34">
        <v>4</v>
      </c>
      <c r="N23" s="34">
        <v>4</v>
      </c>
      <c r="O23" s="34">
        <v>4</v>
      </c>
      <c r="P23" s="34"/>
      <c r="Q23" s="34">
        <v>4</v>
      </c>
      <c r="R23" s="34">
        <v>4</v>
      </c>
      <c r="S23" s="34">
        <v>4</v>
      </c>
      <c r="T23" s="34">
        <v>4</v>
      </c>
      <c r="U23" s="34">
        <v>4</v>
      </c>
      <c r="V23" s="34"/>
      <c r="W23" s="34"/>
      <c r="X23" s="34">
        <v>4</v>
      </c>
      <c r="Y23" s="34">
        <v>4</v>
      </c>
      <c r="Z23" s="34">
        <v>4</v>
      </c>
      <c r="AA23" s="34">
        <v>4</v>
      </c>
      <c r="AB23" s="34">
        <v>2</v>
      </c>
      <c r="AC23" s="34">
        <v>4</v>
      </c>
      <c r="AD23" s="34">
        <v>4</v>
      </c>
      <c r="AE23" s="34">
        <v>4</v>
      </c>
      <c r="AF23" s="34">
        <v>4</v>
      </c>
      <c r="AG23" s="58">
        <v>4</v>
      </c>
      <c r="AH23" s="58">
        <v>4</v>
      </c>
      <c r="AI23" s="56">
        <f>IF(A23="","",COUNTIF(D23:AH24,"&gt;2")/2)</f>
        <v>25</v>
      </c>
      <c r="AJ23" s="57">
        <f>SUMPRODUCT(IFERROR((IFERROR(WEEKDAY($D$3:$AH$3,2),999)&lt;6)*D23:AH24,0))</f>
        <v>133</v>
      </c>
      <c r="AK23" s="57">
        <f>SUMPRODUCT((IFERROR(WEEKDAY($D$3:$AH$3,2),999)&lt;6)*D25:AH25)</f>
        <v>46.5</v>
      </c>
      <c r="AL23" s="57">
        <f>SUMPRODUCT(IFERROR((IFERROR(WEEKDAY($D$3:$AH$3,2),0)&gt;5)*D23:AH25,0))</f>
        <v>96</v>
      </c>
      <c r="AM23" s="57">
        <f>IFERROR(SUM(AJ23:AL25),"")</f>
        <v>275.5</v>
      </c>
      <c r="AN23" s="26" t="s">
        <v>58</v>
      </c>
      <c r="AO23" s="62">
        <f>SUMPRODUCT((IFERROR((D23:AH23+D24:AH24+D25:AH25),0)&gt;8)*1,IFERROR((D23:AH23+D24:AH24+D25:AH25-8),0))</f>
        <v>65</v>
      </c>
      <c r="AP23" s="57">
        <f>AM23-AO23</f>
        <v>210.5</v>
      </c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65"/>
    </row>
    <row r="24" s="21" customFormat="1" ht="14.25" spans="1:64">
      <c r="A24" s="37"/>
      <c r="B24" s="33"/>
      <c r="C24" s="33" t="s">
        <v>59</v>
      </c>
      <c r="D24" s="34"/>
      <c r="E24" s="34">
        <v>4</v>
      </c>
      <c r="F24" s="34">
        <v>2</v>
      </c>
      <c r="G24" s="34">
        <v>4</v>
      </c>
      <c r="H24" s="34">
        <v>4</v>
      </c>
      <c r="I24" s="34">
        <v>4</v>
      </c>
      <c r="J24" s="34">
        <v>4</v>
      </c>
      <c r="K24" s="34">
        <v>4</v>
      </c>
      <c r="L24" s="34">
        <v>4</v>
      </c>
      <c r="M24" s="34">
        <v>4</v>
      </c>
      <c r="N24" s="34">
        <v>4</v>
      </c>
      <c r="O24" s="34">
        <v>4</v>
      </c>
      <c r="P24" s="34"/>
      <c r="Q24" s="34"/>
      <c r="R24" s="34">
        <v>4</v>
      </c>
      <c r="S24" s="34">
        <v>4</v>
      </c>
      <c r="T24" s="34">
        <v>4</v>
      </c>
      <c r="U24" s="34">
        <v>4</v>
      </c>
      <c r="V24" s="34"/>
      <c r="W24" s="34"/>
      <c r="X24" s="34">
        <v>4</v>
      </c>
      <c r="Y24" s="34">
        <v>4</v>
      </c>
      <c r="Z24" s="34">
        <v>4</v>
      </c>
      <c r="AA24" s="34">
        <v>4</v>
      </c>
      <c r="AB24" s="34">
        <v>4</v>
      </c>
      <c r="AC24" s="34">
        <v>4</v>
      </c>
      <c r="AD24" s="34">
        <v>4</v>
      </c>
      <c r="AE24" s="34">
        <v>4</v>
      </c>
      <c r="AF24" s="34">
        <v>4</v>
      </c>
      <c r="AG24" s="58">
        <v>4</v>
      </c>
      <c r="AH24" s="58">
        <v>4</v>
      </c>
      <c r="AI24" s="56"/>
      <c r="AJ24" s="57"/>
      <c r="AK24" s="57"/>
      <c r="AL24" s="57"/>
      <c r="AM24" s="57"/>
      <c r="AN24" s="26"/>
      <c r="AO24" s="63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65"/>
    </row>
    <row r="25" s="21" customFormat="1" ht="18" spans="1:64">
      <c r="A25" s="37"/>
      <c r="B25" s="33"/>
      <c r="C25" s="33" t="s">
        <v>61</v>
      </c>
      <c r="D25" s="34"/>
      <c r="E25" s="34">
        <v>3</v>
      </c>
      <c r="F25" s="34">
        <v>3.5</v>
      </c>
      <c r="G25" s="34">
        <v>3</v>
      </c>
      <c r="H25" s="34">
        <v>3</v>
      </c>
      <c r="I25" s="34">
        <v>0.5</v>
      </c>
      <c r="J25" s="34">
        <v>0.5</v>
      </c>
      <c r="K25" s="34">
        <v>3</v>
      </c>
      <c r="L25" s="34">
        <v>3</v>
      </c>
      <c r="M25" s="34">
        <v>3</v>
      </c>
      <c r="N25" s="34">
        <v>3</v>
      </c>
      <c r="O25" s="34">
        <v>3</v>
      </c>
      <c r="P25" s="34"/>
      <c r="Q25" s="34"/>
      <c r="R25" s="38">
        <v>3</v>
      </c>
      <c r="S25" s="38">
        <v>3</v>
      </c>
      <c r="T25" s="38">
        <v>3</v>
      </c>
      <c r="U25" s="34">
        <v>3</v>
      </c>
      <c r="V25" s="34"/>
      <c r="W25" s="34"/>
      <c r="X25" s="34">
        <v>3</v>
      </c>
      <c r="Y25" s="34">
        <v>3</v>
      </c>
      <c r="Z25" s="34">
        <v>1</v>
      </c>
      <c r="AA25" s="34">
        <v>3</v>
      </c>
      <c r="AB25" s="34">
        <v>3</v>
      </c>
      <c r="AC25" s="34">
        <v>3</v>
      </c>
      <c r="AD25" s="34">
        <v>3</v>
      </c>
      <c r="AE25" s="34">
        <v>3</v>
      </c>
      <c r="AF25" s="34">
        <v>2</v>
      </c>
      <c r="AG25" s="58">
        <v>3</v>
      </c>
      <c r="AH25" s="58">
        <v>3</v>
      </c>
      <c r="AI25" s="56"/>
      <c r="AJ25" s="57"/>
      <c r="AK25" s="57"/>
      <c r="AL25" s="57"/>
      <c r="AM25" s="57"/>
      <c r="AN25" s="26"/>
      <c r="AO25" s="64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65"/>
    </row>
    <row r="26" s="21" customFormat="1" ht="14.25" spans="1:64">
      <c r="A26" s="39" t="s">
        <v>31</v>
      </c>
      <c r="B26" s="33" t="s">
        <v>22</v>
      </c>
      <c r="C26" s="33" t="s">
        <v>56</v>
      </c>
      <c r="D26" s="34"/>
      <c r="E26" s="34">
        <v>4</v>
      </c>
      <c r="F26" s="34">
        <v>1</v>
      </c>
      <c r="G26" s="34">
        <v>4</v>
      </c>
      <c r="H26" s="34">
        <v>4</v>
      </c>
      <c r="I26" s="34">
        <v>4</v>
      </c>
      <c r="J26" s="34">
        <v>4</v>
      </c>
      <c r="K26" s="34">
        <v>4</v>
      </c>
      <c r="L26" s="34"/>
      <c r="M26" s="34">
        <v>4</v>
      </c>
      <c r="N26" s="34">
        <v>4</v>
      </c>
      <c r="O26" s="34">
        <v>4</v>
      </c>
      <c r="P26" s="34"/>
      <c r="Q26" s="34">
        <v>4</v>
      </c>
      <c r="R26" s="34">
        <v>4</v>
      </c>
      <c r="S26" s="34">
        <v>4</v>
      </c>
      <c r="T26" s="34">
        <v>4</v>
      </c>
      <c r="U26" s="34">
        <v>4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58"/>
      <c r="AH26" s="58"/>
      <c r="AI26" s="56">
        <f>IF(A26="","",COUNTIF(D26:AH27,"&gt;2")/2)</f>
        <v>14.5</v>
      </c>
      <c r="AJ26" s="57">
        <f>SUMPRODUCT(IFERROR((IFERROR(WEEKDAY($D$3:$AH$3,2),999)&lt;6)*D26:AH27,0))</f>
        <v>83</v>
      </c>
      <c r="AK26" s="57">
        <f>SUMPRODUCT((IFERROR(WEEKDAY($D$3:$AH$3,2),999)&lt;6)*D28:AH28)</f>
        <v>32.5</v>
      </c>
      <c r="AL26" s="57">
        <f>SUMPRODUCT(IFERROR((IFERROR(WEEKDAY($D$3:$AH$3,2),0)&gt;5)*D26:AH28,0))</f>
        <v>51.5</v>
      </c>
      <c r="AM26" s="57">
        <f>IFERROR(SUM(AJ26:AL28),"")</f>
        <v>167</v>
      </c>
      <c r="AN26" s="26" t="s">
        <v>58</v>
      </c>
      <c r="AO26" s="62">
        <f>SUMPRODUCT((IFERROR((D26:AH26+D27:AH27+D28:AH28),0)&gt;8)*1,IFERROR((D26:AH26+D27:AH27+D28:AH28-8),0))</f>
        <v>41</v>
      </c>
      <c r="AP26" s="57">
        <f>AM26-AO26</f>
        <v>126</v>
      </c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65"/>
    </row>
    <row r="27" s="21" customFormat="1" ht="14.25" spans="1:64">
      <c r="A27" s="39"/>
      <c r="B27" s="33"/>
      <c r="C27" s="33" t="s">
        <v>59</v>
      </c>
      <c r="D27" s="34"/>
      <c r="E27" s="34">
        <v>4</v>
      </c>
      <c r="F27" s="34">
        <v>2</v>
      </c>
      <c r="G27" s="34">
        <v>4</v>
      </c>
      <c r="H27" s="34">
        <v>4</v>
      </c>
      <c r="I27" s="34">
        <v>4</v>
      </c>
      <c r="J27" s="34">
        <v>4</v>
      </c>
      <c r="K27" s="34">
        <v>4</v>
      </c>
      <c r="L27" s="34">
        <v>4</v>
      </c>
      <c r="M27" s="34">
        <v>4</v>
      </c>
      <c r="N27" s="34">
        <v>4</v>
      </c>
      <c r="O27" s="34">
        <v>4</v>
      </c>
      <c r="P27" s="34"/>
      <c r="Q27" s="34">
        <v>4</v>
      </c>
      <c r="R27" s="34">
        <v>4</v>
      </c>
      <c r="S27" s="34">
        <v>4</v>
      </c>
      <c r="T27" s="34">
        <v>4</v>
      </c>
      <c r="U27" s="34">
        <v>4</v>
      </c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58"/>
      <c r="AH27" s="58"/>
      <c r="AI27" s="56"/>
      <c r="AJ27" s="57"/>
      <c r="AK27" s="57"/>
      <c r="AL27" s="57"/>
      <c r="AM27" s="57"/>
      <c r="AN27" s="26"/>
      <c r="AO27" s="63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65"/>
    </row>
    <row r="28" s="21" customFormat="1" ht="18" spans="1:64">
      <c r="A28" s="39"/>
      <c r="B28" s="33"/>
      <c r="C28" s="33" t="s">
        <v>61</v>
      </c>
      <c r="D28" s="34"/>
      <c r="E28" s="34">
        <v>3</v>
      </c>
      <c r="F28" s="34">
        <v>3.5</v>
      </c>
      <c r="G28" s="34">
        <v>3</v>
      </c>
      <c r="H28" s="34">
        <v>3</v>
      </c>
      <c r="I28" s="34">
        <v>3</v>
      </c>
      <c r="J28" s="34">
        <v>3</v>
      </c>
      <c r="K28" s="34">
        <v>3</v>
      </c>
      <c r="L28" s="34">
        <v>3.5</v>
      </c>
      <c r="M28" s="34">
        <v>3</v>
      </c>
      <c r="N28" s="34">
        <v>3</v>
      </c>
      <c r="O28" s="34">
        <v>3</v>
      </c>
      <c r="P28" s="34"/>
      <c r="Q28" s="34">
        <v>3</v>
      </c>
      <c r="R28" s="38">
        <v>3</v>
      </c>
      <c r="S28" s="38">
        <v>3</v>
      </c>
      <c r="T28" s="38">
        <v>3</v>
      </c>
      <c r="U28" s="34">
        <v>2</v>
      </c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58"/>
      <c r="AH28" s="58"/>
      <c r="AI28" s="56"/>
      <c r="AJ28" s="57"/>
      <c r="AK28" s="57"/>
      <c r="AL28" s="57"/>
      <c r="AM28" s="57"/>
      <c r="AN28" s="26"/>
      <c r="AO28" s="64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65"/>
    </row>
    <row r="29" s="21" customFormat="1" ht="14.25" spans="1:64">
      <c r="A29" s="37" t="s">
        <v>26</v>
      </c>
      <c r="B29" s="33" t="s">
        <v>22</v>
      </c>
      <c r="C29" s="33" t="s">
        <v>56</v>
      </c>
      <c r="D29" s="34"/>
      <c r="E29" s="34">
        <v>4</v>
      </c>
      <c r="F29" s="34">
        <v>1</v>
      </c>
      <c r="G29" s="34">
        <v>4</v>
      </c>
      <c r="H29" s="34"/>
      <c r="I29" s="34">
        <v>4</v>
      </c>
      <c r="J29" s="34">
        <v>4</v>
      </c>
      <c r="K29" s="34">
        <v>4</v>
      </c>
      <c r="L29" s="34">
        <v>4</v>
      </c>
      <c r="M29" s="34"/>
      <c r="N29" s="34"/>
      <c r="O29" s="34">
        <v>4</v>
      </c>
      <c r="P29" s="34"/>
      <c r="Q29" s="34">
        <v>4</v>
      </c>
      <c r="R29" s="34">
        <v>4</v>
      </c>
      <c r="S29" s="34">
        <v>4</v>
      </c>
      <c r="T29" s="34">
        <v>4</v>
      </c>
      <c r="U29" s="34">
        <v>4</v>
      </c>
      <c r="V29" s="34">
        <v>4</v>
      </c>
      <c r="W29" s="34"/>
      <c r="X29" s="34">
        <v>4</v>
      </c>
      <c r="Y29" s="34">
        <v>4</v>
      </c>
      <c r="Z29" s="34">
        <v>4</v>
      </c>
      <c r="AA29" s="34">
        <v>4</v>
      </c>
      <c r="AB29" s="34">
        <v>4</v>
      </c>
      <c r="AC29" s="34">
        <v>4</v>
      </c>
      <c r="AD29" s="34">
        <v>4</v>
      </c>
      <c r="AE29" s="34">
        <v>4</v>
      </c>
      <c r="AF29" s="34">
        <v>4</v>
      </c>
      <c r="AG29" s="58"/>
      <c r="AH29" s="58">
        <v>2</v>
      </c>
      <c r="AI29" s="56">
        <f>IF(A29="","",COUNTIF(D29:AH30,"&gt;2")/2)</f>
        <v>22.5</v>
      </c>
      <c r="AJ29" s="57">
        <f>SUMPRODUCT(IFERROR((IFERROR(WEEKDAY($D$3:$AH$3,2),999)&lt;6)*D29:AH30,0))</f>
        <v>121</v>
      </c>
      <c r="AK29" s="57">
        <f>SUMPRODUCT((IFERROR(WEEKDAY($D$3:$AH$3,2),999)&lt;6)*D31:AH31)</f>
        <v>34.5</v>
      </c>
      <c r="AL29" s="57">
        <f>SUMPRODUCT(IFERROR((IFERROR(WEEKDAY($D$3:$AH$3,2),0)&gt;5)*D29:AH31,0))</f>
        <v>88</v>
      </c>
      <c r="AM29" s="57">
        <f>IFERROR(SUM(AJ29:AL31),"")</f>
        <v>243.5</v>
      </c>
      <c r="AN29" s="26" t="s">
        <v>58</v>
      </c>
      <c r="AO29" s="62">
        <f>SUMPRODUCT((IFERROR((D29:AH29+D30:AH30+D31:AH31),0)&gt;8)*1,IFERROR((D29:AH29+D30:AH30+D31:AH31-8),0))</f>
        <v>53.5</v>
      </c>
      <c r="AP29" s="57">
        <f>AM29-AO29</f>
        <v>190</v>
      </c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65"/>
    </row>
    <row r="30" s="21" customFormat="1" ht="14.25" spans="1:64">
      <c r="A30" s="37"/>
      <c r="B30" s="33"/>
      <c r="C30" s="33" t="s">
        <v>59</v>
      </c>
      <c r="D30" s="34"/>
      <c r="E30" s="34">
        <v>4</v>
      </c>
      <c r="F30" s="34">
        <v>2</v>
      </c>
      <c r="G30" s="34">
        <v>4</v>
      </c>
      <c r="H30" s="34"/>
      <c r="I30" s="34">
        <v>4</v>
      </c>
      <c r="J30" s="34">
        <v>4</v>
      </c>
      <c r="K30" s="34">
        <v>4</v>
      </c>
      <c r="L30" s="34">
        <v>4</v>
      </c>
      <c r="M30" s="34"/>
      <c r="N30" s="34"/>
      <c r="O30" s="34">
        <v>4</v>
      </c>
      <c r="P30" s="34"/>
      <c r="Q30" s="34">
        <v>4</v>
      </c>
      <c r="R30" s="34">
        <v>4</v>
      </c>
      <c r="S30" s="34">
        <v>4</v>
      </c>
      <c r="T30" s="34">
        <v>4</v>
      </c>
      <c r="U30" s="34">
        <v>4</v>
      </c>
      <c r="V30" s="34">
        <v>4</v>
      </c>
      <c r="W30" s="34"/>
      <c r="X30" s="34">
        <v>4</v>
      </c>
      <c r="Y30" s="34">
        <v>4</v>
      </c>
      <c r="Z30" s="34">
        <v>4</v>
      </c>
      <c r="AA30" s="34">
        <v>4</v>
      </c>
      <c r="AB30" s="34">
        <v>4</v>
      </c>
      <c r="AC30" s="34">
        <v>4</v>
      </c>
      <c r="AD30" s="34">
        <v>4</v>
      </c>
      <c r="AE30" s="34">
        <v>4</v>
      </c>
      <c r="AF30" s="34">
        <v>4</v>
      </c>
      <c r="AG30" s="58"/>
      <c r="AH30" s="58">
        <v>4</v>
      </c>
      <c r="AI30" s="56"/>
      <c r="AJ30" s="57"/>
      <c r="AK30" s="57"/>
      <c r="AL30" s="57"/>
      <c r="AM30" s="57"/>
      <c r="AN30" s="26"/>
      <c r="AO30" s="63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65"/>
    </row>
    <row r="31" s="21" customFormat="1" ht="18" spans="1:64">
      <c r="A31" s="37"/>
      <c r="B31" s="33"/>
      <c r="C31" s="33" t="s">
        <v>61</v>
      </c>
      <c r="D31" s="34"/>
      <c r="E31" s="34">
        <v>3</v>
      </c>
      <c r="F31" s="34">
        <v>3.5</v>
      </c>
      <c r="G31" s="34">
        <v>3</v>
      </c>
      <c r="H31" s="38"/>
      <c r="I31" s="34">
        <v>0.5</v>
      </c>
      <c r="J31" s="34">
        <v>1</v>
      </c>
      <c r="K31" s="34">
        <v>3</v>
      </c>
      <c r="L31" s="34">
        <v>3</v>
      </c>
      <c r="M31" s="34"/>
      <c r="N31" s="34"/>
      <c r="O31" s="34">
        <v>1</v>
      </c>
      <c r="P31" s="34"/>
      <c r="Q31" s="34">
        <v>1</v>
      </c>
      <c r="R31" s="38">
        <v>3</v>
      </c>
      <c r="S31" s="38">
        <v>3</v>
      </c>
      <c r="T31" s="38">
        <v>3</v>
      </c>
      <c r="U31" s="34">
        <v>1</v>
      </c>
      <c r="V31" s="34">
        <v>1</v>
      </c>
      <c r="W31" s="34"/>
      <c r="X31" s="34">
        <v>3.5</v>
      </c>
      <c r="Y31" s="34">
        <v>3</v>
      </c>
      <c r="Z31" s="34">
        <v>3</v>
      </c>
      <c r="AA31" s="34">
        <v>3</v>
      </c>
      <c r="AB31" s="34">
        <v>2.5</v>
      </c>
      <c r="AC31" s="34">
        <v>3</v>
      </c>
      <c r="AD31" s="34">
        <v>3</v>
      </c>
      <c r="AE31" s="34">
        <v>3</v>
      </c>
      <c r="AF31" s="34">
        <v>3</v>
      </c>
      <c r="AG31" s="58"/>
      <c r="AH31" s="58">
        <v>1.5</v>
      </c>
      <c r="AI31" s="56"/>
      <c r="AJ31" s="57"/>
      <c r="AK31" s="57"/>
      <c r="AL31" s="57"/>
      <c r="AM31" s="57"/>
      <c r="AN31" s="26"/>
      <c r="AO31" s="64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65"/>
    </row>
    <row r="32" s="21" customFormat="1" ht="14.25" spans="1:64">
      <c r="A32" s="39" t="s">
        <v>30</v>
      </c>
      <c r="B32" s="33" t="s">
        <v>22</v>
      </c>
      <c r="C32" s="33" t="s">
        <v>56</v>
      </c>
      <c r="D32" s="34"/>
      <c r="E32" s="34"/>
      <c r="F32" s="34"/>
      <c r="G32" s="34">
        <v>4</v>
      </c>
      <c r="H32" s="34">
        <v>4</v>
      </c>
      <c r="I32" s="34">
        <v>4</v>
      </c>
      <c r="J32" s="34">
        <v>4</v>
      </c>
      <c r="K32" s="34">
        <v>4</v>
      </c>
      <c r="L32" s="34">
        <v>3.5</v>
      </c>
      <c r="M32" s="34">
        <v>4</v>
      </c>
      <c r="N32" s="34">
        <v>4</v>
      </c>
      <c r="O32" s="34"/>
      <c r="P32" s="34"/>
      <c r="Q32" s="34">
        <v>4</v>
      </c>
      <c r="R32" s="34">
        <v>4</v>
      </c>
      <c r="S32" s="34">
        <v>4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58"/>
      <c r="AH32" s="58"/>
      <c r="AI32" s="56">
        <f>IF(A32="","",COUNTIF(D32:AH33,"&gt;2")/2)</f>
        <v>11</v>
      </c>
      <c r="AJ32" s="57">
        <f>SUMPRODUCT(IFERROR((IFERROR(WEEKDAY($D$3:$AH$3,2),999)&lt;6)*D32:AH33,0))</f>
        <v>56</v>
      </c>
      <c r="AK32" s="57">
        <f>SUMPRODUCT((IFERROR(WEEKDAY($D$3:$AH$3,2),999)&lt;6)*D34:AH34)</f>
        <v>17</v>
      </c>
      <c r="AL32" s="57">
        <f>SUMPRODUCT(IFERROR((IFERROR(WEEKDAY($D$3:$AH$3,2),0)&gt;5)*D32:AH34,0))</f>
        <v>41.5</v>
      </c>
      <c r="AM32" s="57">
        <f>IFERROR(SUM(AJ32:AL34),"")</f>
        <v>114.5</v>
      </c>
      <c r="AN32" s="26" t="s">
        <v>58</v>
      </c>
      <c r="AO32" s="62">
        <f>SUMPRODUCT((IFERROR((D32:AH32+D33:AH33+D34:AH34),0)&gt;8)*1,IFERROR((D32:AH32+D33:AH33+D34:AH34-8),0))</f>
        <v>26.5</v>
      </c>
      <c r="AP32" s="57">
        <f>AM32-AO32</f>
        <v>88</v>
      </c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65"/>
    </row>
    <row r="33" s="21" customFormat="1" ht="14.25" spans="1:64">
      <c r="A33" s="39"/>
      <c r="B33" s="33"/>
      <c r="C33" s="33" t="s">
        <v>59</v>
      </c>
      <c r="D33" s="34"/>
      <c r="E33" s="34"/>
      <c r="F33" s="34"/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4</v>
      </c>
      <c r="N33" s="34">
        <v>4</v>
      </c>
      <c r="O33" s="34"/>
      <c r="P33" s="34"/>
      <c r="Q33" s="34">
        <v>4</v>
      </c>
      <c r="R33" s="34">
        <v>4</v>
      </c>
      <c r="S33" s="34">
        <v>4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58"/>
      <c r="AH33" s="58"/>
      <c r="AI33" s="56"/>
      <c r="AJ33" s="57"/>
      <c r="AK33" s="57"/>
      <c r="AL33" s="57"/>
      <c r="AM33" s="57"/>
      <c r="AN33" s="26"/>
      <c r="AO33" s="63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65"/>
    </row>
    <row r="34" s="21" customFormat="1" ht="18" spans="1:64">
      <c r="A34" s="39"/>
      <c r="B34" s="33"/>
      <c r="C34" s="33" t="s">
        <v>61</v>
      </c>
      <c r="D34" s="34"/>
      <c r="E34" s="34"/>
      <c r="F34" s="34"/>
      <c r="G34" s="34">
        <v>3</v>
      </c>
      <c r="H34" s="34">
        <v>3</v>
      </c>
      <c r="I34" s="34">
        <v>0.5</v>
      </c>
      <c r="J34" s="34">
        <v>1.5</v>
      </c>
      <c r="K34" s="34">
        <v>3</v>
      </c>
      <c r="L34" s="34">
        <v>3</v>
      </c>
      <c r="M34" s="34">
        <v>3</v>
      </c>
      <c r="N34" s="34">
        <v>3</v>
      </c>
      <c r="O34" s="34"/>
      <c r="P34" s="34"/>
      <c r="Q34" s="34">
        <v>3</v>
      </c>
      <c r="R34" s="34">
        <v>3</v>
      </c>
      <c r="S34" s="38">
        <v>1</v>
      </c>
      <c r="T34" s="3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58"/>
      <c r="AH34" s="58"/>
      <c r="AI34" s="56"/>
      <c r="AJ34" s="57"/>
      <c r="AK34" s="57"/>
      <c r="AL34" s="57"/>
      <c r="AM34" s="57"/>
      <c r="AN34" s="26"/>
      <c r="AO34" s="64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65"/>
    </row>
    <row r="35" s="21" customFormat="1" spans="1:64">
      <c r="A35" s="29" t="s">
        <v>21</v>
      </c>
      <c r="B35" s="29" t="s">
        <v>17</v>
      </c>
      <c r="C35" s="29" t="s">
        <v>56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>
        <v>4</v>
      </c>
      <c r="AA35" s="29">
        <v>4</v>
      </c>
      <c r="AB35" s="29">
        <v>4</v>
      </c>
      <c r="AC35" s="29">
        <v>4</v>
      </c>
      <c r="AD35" s="29">
        <v>4</v>
      </c>
      <c r="AE35" s="29">
        <v>4</v>
      </c>
      <c r="AF35" s="29">
        <v>4</v>
      </c>
      <c r="AG35" s="60"/>
      <c r="AH35" s="29"/>
      <c r="AI35" s="56">
        <f>IF(A35="","",COUNTIF(D35:AH36,"&gt;2")/2)</f>
        <v>7.5</v>
      </c>
      <c r="AJ35" s="57">
        <f>SUMPRODUCT(IFERROR((IFERROR(WEEKDAY($D$3:$AH$3,2),999)&lt;6)*D35:AH36,0))</f>
        <v>40</v>
      </c>
      <c r="AK35" s="57">
        <f>SUMPRODUCT((IFERROR(WEEKDAY($D$3:$AH$3,2),999)&lt;6)*D37:AH37)</f>
        <v>11</v>
      </c>
      <c r="AL35" s="57">
        <f>SUMPRODUCT(IFERROR((IFERROR(WEEKDAY($D$3:$AH$3,2),0)&gt;5)*D35:AH37,0))</f>
        <v>29</v>
      </c>
      <c r="AM35" s="57">
        <f>IFERROR(SUM(AJ35:AL37),"")</f>
        <v>80</v>
      </c>
      <c r="AN35" s="26" t="s">
        <v>58</v>
      </c>
      <c r="AO35" s="62">
        <f>SUMPRODUCT((IFERROR((D35:AH35+D36:AH36+D37:AH37),0)&gt;8)*1,IFERROR((D35:AH35+D36:AH36+D37:AH37-8),0))</f>
        <v>17</v>
      </c>
      <c r="AP35" s="57">
        <f>AM35-AO35</f>
        <v>63</v>
      </c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65"/>
    </row>
    <row r="36" s="21" customFormat="1" spans="1:64">
      <c r="A36" s="29"/>
      <c r="B36" s="29"/>
      <c r="C36" s="29" t="s">
        <v>59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>
        <v>4</v>
      </c>
      <c r="Z36" s="29">
        <v>4</v>
      </c>
      <c r="AA36" s="29">
        <v>4</v>
      </c>
      <c r="AB36" s="29">
        <v>4</v>
      </c>
      <c r="AC36" s="29">
        <v>4</v>
      </c>
      <c r="AD36" s="29">
        <v>4</v>
      </c>
      <c r="AE36" s="29">
        <v>4</v>
      </c>
      <c r="AF36" s="29">
        <v>4</v>
      </c>
      <c r="AG36" s="60"/>
      <c r="AH36" s="29"/>
      <c r="AI36" s="56"/>
      <c r="AJ36" s="57"/>
      <c r="AK36" s="57"/>
      <c r="AL36" s="57"/>
      <c r="AM36" s="57"/>
      <c r="AN36" s="26"/>
      <c r="AO36" s="63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65"/>
    </row>
    <row r="37" s="21" customFormat="1" spans="1:64">
      <c r="A37" s="29"/>
      <c r="B37" s="29"/>
      <c r="C37" s="29" t="s">
        <v>61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>
        <v>3</v>
      </c>
      <c r="Z37" s="29">
        <v>3</v>
      </c>
      <c r="AA37" s="29"/>
      <c r="AB37" s="29">
        <v>3</v>
      </c>
      <c r="AC37" s="29">
        <v>3</v>
      </c>
      <c r="AD37" s="29">
        <v>2</v>
      </c>
      <c r="AE37" s="29">
        <v>3</v>
      </c>
      <c r="AF37" s="29">
        <v>3</v>
      </c>
      <c r="AG37" s="29"/>
      <c r="AH37" s="29"/>
      <c r="AI37" s="56"/>
      <c r="AJ37" s="57"/>
      <c r="AK37" s="57"/>
      <c r="AL37" s="57"/>
      <c r="AM37" s="57"/>
      <c r="AN37" s="26"/>
      <c r="AO37" s="64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65"/>
    </row>
    <row r="38" s="21" customFormat="1" spans="1:64">
      <c r="A38" s="29" t="s">
        <v>18</v>
      </c>
      <c r="B38" s="29" t="s">
        <v>17</v>
      </c>
      <c r="C38" s="29" t="s">
        <v>56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>
        <v>4</v>
      </c>
      <c r="Z38" s="29">
        <v>4</v>
      </c>
      <c r="AA38" s="29">
        <v>4</v>
      </c>
      <c r="AB38" s="29">
        <v>4</v>
      </c>
      <c r="AC38" s="29">
        <v>4</v>
      </c>
      <c r="AD38" s="29"/>
      <c r="AE38" s="29">
        <v>4</v>
      </c>
      <c r="AF38" s="29">
        <v>4</v>
      </c>
      <c r="AG38" s="29">
        <v>4</v>
      </c>
      <c r="AH38" s="29">
        <v>4</v>
      </c>
      <c r="AI38" s="56">
        <f>IF(A38="","",COUNTIF(D38:AH39,"&gt;2")/2)</f>
        <v>8</v>
      </c>
      <c r="AJ38" s="57">
        <f>SUMPRODUCT(IFERROR((IFERROR(WEEKDAY($D$3:$AH$3,2),999)&lt;6)*D38:AH39,0))</f>
        <v>34</v>
      </c>
      <c r="AK38" s="57">
        <f>SUMPRODUCT((IFERROR(WEEKDAY($D$3:$AH$3,2),999)&lt;6)*D40:AH40)</f>
        <v>5</v>
      </c>
      <c r="AL38" s="57">
        <f>SUMPRODUCT(IFERROR((IFERROR(WEEKDAY($D$3:$AH$3,2),0)&gt;5)*D38:AH40,0))</f>
        <v>28</v>
      </c>
      <c r="AM38" s="57">
        <f>IFERROR(SUM(AJ38:AL40),"")</f>
        <v>67</v>
      </c>
      <c r="AN38" s="26" t="s">
        <v>58</v>
      </c>
      <c r="AO38" s="62">
        <f>SUMPRODUCT((IFERROR((D38:AH38+D39:AH39+D40:AH40),0)&gt;8)*1,IFERROR((D38:AH38+D39:AH39+D40:AH40-8),0))</f>
        <v>5</v>
      </c>
      <c r="AP38" s="57">
        <f>AM38-AO38</f>
        <v>62</v>
      </c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65"/>
    </row>
    <row r="39" s="21" customFormat="1" spans="1:64">
      <c r="A39" s="29"/>
      <c r="B39" s="29"/>
      <c r="C39" s="29" t="s">
        <v>59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>
        <v>4</v>
      </c>
      <c r="Z39" s="29"/>
      <c r="AA39" s="29">
        <v>4</v>
      </c>
      <c r="AB39" s="29">
        <v>4</v>
      </c>
      <c r="AC39" s="29">
        <v>3</v>
      </c>
      <c r="AD39" s="29"/>
      <c r="AE39" s="29">
        <v>3</v>
      </c>
      <c r="AF39" s="29">
        <v>4</v>
      </c>
      <c r="AG39" s="29">
        <v>4</v>
      </c>
      <c r="AH39" s="29"/>
      <c r="AI39" s="56"/>
      <c r="AJ39" s="57"/>
      <c r="AK39" s="57"/>
      <c r="AL39" s="57"/>
      <c r="AM39" s="57"/>
      <c r="AN39" s="26"/>
      <c r="AO39" s="63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65"/>
    </row>
    <row r="40" s="21" customFormat="1" spans="1:64">
      <c r="A40" s="29"/>
      <c r="B40" s="29"/>
      <c r="C40" s="29" t="s">
        <v>61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>
        <v>2.5</v>
      </c>
      <c r="AB40" s="29">
        <v>2.5</v>
      </c>
      <c r="AC40" s="29"/>
      <c r="AD40" s="29"/>
      <c r="AE40" s="29"/>
      <c r="AF40" s="29"/>
      <c r="AG40" s="29"/>
      <c r="AH40" s="29"/>
      <c r="AI40" s="56"/>
      <c r="AJ40" s="57"/>
      <c r="AK40" s="57"/>
      <c r="AL40" s="57"/>
      <c r="AM40" s="57"/>
      <c r="AN40" s="26"/>
      <c r="AO40" s="64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65"/>
    </row>
    <row r="47" spans="1:1">
      <c r="A47" s="19"/>
    </row>
  </sheetData>
  <mergeCells count="398">
    <mergeCell ref="A1:AI1"/>
    <mergeCell ref="AL1:AM1"/>
    <mergeCell ref="A2:AI2"/>
    <mergeCell ref="AJ2:AL2"/>
    <mergeCell ref="AM2:AN2"/>
    <mergeCell ref="AK3:AL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C3:C4"/>
    <mergeCell ref="AI3:AI4"/>
    <mergeCell ref="AI5:AI7"/>
    <mergeCell ref="AI8:AI10"/>
    <mergeCell ref="AI11:AI13"/>
    <mergeCell ref="AI14:AI16"/>
    <mergeCell ref="AI17:AI19"/>
    <mergeCell ref="AI20:AI22"/>
    <mergeCell ref="AI23:AI25"/>
    <mergeCell ref="AI26:AI28"/>
    <mergeCell ref="AI29:AI31"/>
    <mergeCell ref="AI32:AI34"/>
    <mergeCell ref="AI35:AI37"/>
    <mergeCell ref="AI38:AI40"/>
    <mergeCell ref="AJ3:AJ4"/>
    <mergeCell ref="AJ5:AJ7"/>
    <mergeCell ref="AJ8:AJ10"/>
    <mergeCell ref="AJ11:AJ13"/>
    <mergeCell ref="AJ14:AJ16"/>
    <mergeCell ref="AJ17:AJ19"/>
    <mergeCell ref="AJ20:AJ22"/>
    <mergeCell ref="AJ23:AJ25"/>
    <mergeCell ref="AJ26:AJ28"/>
    <mergeCell ref="AJ29:AJ31"/>
    <mergeCell ref="AJ32:AJ34"/>
    <mergeCell ref="AJ35:AJ37"/>
    <mergeCell ref="AJ38:AJ40"/>
    <mergeCell ref="AK5:AK7"/>
    <mergeCell ref="AK8:AK10"/>
    <mergeCell ref="AK11:AK13"/>
    <mergeCell ref="AK14:AK16"/>
    <mergeCell ref="AK17:AK19"/>
    <mergeCell ref="AK20:AK22"/>
    <mergeCell ref="AK23:AK25"/>
    <mergeCell ref="AK26:AK28"/>
    <mergeCell ref="AK29:AK31"/>
    <mergeCell ref="AK32:AK34"/>
    <mergeCell ref="AK35:AK37"/>
    <mergeCell ref="AK38:AK40"/>
    <mergeCell ref="AL5:AL7"/>
    <mergeCell ref="AL8:AL10"/>
    <mergeCell ref="AL11:AL13"/>
    <mergeCell ref="AL14:AL16"/>
    <mergeCell ref="AL17:AL19"/>
    <mergeCell ref="AL20:AL22"/>
    <mergeCell ref="AL23:AL25"/>
    <mergeCell ref="AL26:AL28"/>
    <mergeCell ref="AL29:AL31"/>
    <mergeCell ref="AL32:AL34"/>
    <mergeCell ref="AL35:AL37"/>
    <mergeCell ref="AL38:AL40"/>
    <mergeCell ref="AM3:AM4"/>
    <mergeCell ref="AM5:AM7"/>
    <mergeCell ref="AM8:AM10"/>
    <mergeCell ref="AM11:AM13"/>
    <mergeCell ref="AM14:AM16"/>
    <mergeCell ref="AM17:AM19"/>
    <mergeCell ref="AM20:AM22"/>
    <mergeCell ref="AM23:AM25"/>
    <mergeCell ref="AM26:AM28"/>
    <mergeCell ref="AM29:AM31"/>
    <mergeCell ref="AM32:AM34"/>
    <mergeCell ref="AM35:AM37"/>
    <mergeCell ref="AM38:AM40"/>
    <mergeCell ref="AN3:AN4"/>
    <mergeCell ref="AN5:AN7"/>
    <mergeCell ref="AN8:AN10"/>
    <mergeCell ref="AN11:AN13"/>
    <mergeCell ref="AN14:AN16"/>
    <mergeCell ref="AN17:AN19"/>
    <mergeCell ref="AN20:AN22"/>
    <mergeCell ref="AN23:AN25"/>
    <mergeCell ref="AN26:AN28"/>
    <mergeCell ref="AN29:AN31"/>
    <mergeCell ref="AN32:AN34"/>
    <mergeCell ref="AN35:AN37"/>
    <mergeCell ref="AN38:AN40"/>
    <mergeCell ref="AO3:AO4"/>
    <mergeCell ref="AO5:AO7"/>
    <mergeCell ref="AO8:AO10"/>
    <mergeCell ref="AO11:AO13"/>
    <mergeCell ref="AO14:AO16"/>
    <mergeCell ref="AO17:AO19"/>
    <mergeCell ref="AO20:AO22"/>
    <mergeCell ref="AO23:AO25"/>
    <mergeCell ref="AO26:AO28"/>
    <mergeCell ref="AO29:AO31"/>
    <mergeCell ref="AO32:AO34"/>
    <mergeCell ref="AO35:AO37"/>
    <mergeCell ref="AO38:AO40"/>
    <mergeCell ref="AP3:AP4"/>
    <mergeCell ref="AP5:AP7"/>
    <mergeCell ref="AP8:AP10"/>
    <mergeCell ref="AP11:AP13"/>
    <mergeCell ref="AP14:AP16"/>
    <mergeCell ref="AP17:AP19"/>
    <mergeCell ref="AP20:AP22"/>
    <mergeCell ref="AP23:AP25"/>
    <mergeCell ref="AP26:AP28"/>
    <mergeCell ref="AP29:AP31"/>
    <mergeCell ref="AP32:AP34"/>
    <mergeCell ref="AP35:AP37"/>
    <mergeCell ref="AP38:AP40"/>
    <mergeCell ref="AQ5:AQ7"/>
    <mergeCell ref="AQ8:AQ10"/>
    <mergeCell ref="AQ11:AQ13"/>
    <mergeCell ref="AQ14:AQ16"/>
    <mergeCell ref="AQ17:AQ19"/>
    <mergeCell ref="AQ20:AQ22"/>
    <mergeCell ref="AQ23:AQ25"/>
    <mergeCell ref="AQ26:AQ28"/>
    <mergeCell ref="AQ29:AQ31"/>
    <mergeCell ref="AQ32:AQ34"/>
    <mergeCell ref="AQ35:AQ37"/>
    <mergeCell ref="AQ38:AQ40"/>
    <mergeCell ref="AR5:AR7"/>
    <mergeCell ref="AR8:AR10"/>
    <mergeCell ref="AR11:AR13"/>
    <mergeCell ref="AR14:AR16"/>
    <mergeCell ref="AR17:AR19"/>
    <mergeCell ref="AR20:AR22"/>
    <mergeCell ref="AR23:AR25"/>
    <mergeCell ref="AR26:AR28"/>
    <mergeCell ref="AR29:AR31"/>
    <mergeCell ref="AR32:AR34"/>
    <mergeCell ref="AR35:AR37"/>
    <mergeCell ref="AR38:AR40"/>
    <mergeCell ref="AS5:AS7"/>
    <mergeCell ref="AS8:AS10"/>
    <mergeCell ref="AS11:AS13"/>
    <mergeCell ref="AS14:AS16"/>
    <mergeCell ref="AS17:AS19"/>
    <mergeCell ref="AS20:AS22"/>
    <mergeCell ref="AS23:AS25"/>
    <mergeCell ref="AS26:AS28"/>
    <mergeCell ref="AS29:AS31"/>
    <mergeCell ref="AS32:AS34"/>
    <mergeCell ref="AS35:AS37"/>
    <mergeCell ref="AS38:AS40"/>
    <mergeCell ref="AT5:AT7"/>
    <mergeCell ref="AT8:AT10"/>
    <mergeCell ref="AT11:AT13"/>
    <mergeCell ref="AT14:AT16"/>
    <mergeCell ref="AT17:AT19"/>
    <mergeCell ref="AT20:AT22"/>
    <mergeCell ref="AT23:AT25"/>
    <mergeCell ref="AT26:AT28"/>
    <mergeCell ref="AT29:AT31"/>
    <mergeCell ref="AT32:AT34"/>
    <mergeCell ref="AT35:AT37"/>
    <mergeCell ref="AT38:AT40"/>
    <mergeCell ref="AU5:AU7"/>
    <mergeCell ref="AU8:AU10"/>
    <mergeCell ref="AU11:AU13"/>
    <mergeCell ref="AU14:AU16"/>
    <mergeCell ref="AU17:AU19"/>
    <mergeCell ref="AU20:AU22"/>
    <mergeCell ref="AU23:AU25"/>
    <mergeCell ref="AU26:AU28"/>
    <mergeCell ref="AU29:AU31"/>
    <mergeCell ref="AU32:AU34"/>
    <mergeCell ref="AU35:AU37"/>
    <mergeCell ref="AU38:AU40"/>
    <mergeCell ref="AV5:AV7"/>
    <mergeCell ref="AV8:AV10"/>
    <mergeCell ref="AV11:AV13"/>
    <mergeCell ref="AV14:AV16"/>
    <mergeCell ref="AV17:AV19"/>
    <mergeCell ref="AV20:AV22"/>
    <mergeCell ref="AV23:AV25"/>
    <mergeCell ref="AV26:AV28"/>
    <mergeCell ref="AV29:AV31"/>
    <mergeCell ref="AV32:AV34"/>
    <mergeCell ref="AV35:AV37"/>
    <mergeCell ref="AV38:AV40"/>
    <mergeCell ref="AW5:AW7"/>
    <mergeCell ref="AW8:AW10"/>
    <mergeCell ref="AW11:AW13"/>
    <mergeCell ref="AW14:AW16"/>
    <mergeCell ref="AW17:AW19"/>
    <mergeCell ref="AW20:AW22"/>
    <mergeCell ref="AW23:AW25"/>
    <mergeCell ref="AW26:AW28"/>
    <mergeCell ref="AW29:AW31"/>
    <mergeCell ref="AW32:AW34"/>
    <mergeCell ref="AW35:AW37"/>
    <mergeCell ref="AW38:AW40"/>
    <mergeCell ref="AX5:AX7"/>
    <mergeCell ref="AX8:AX10"/>
    <mergeCell ref="AX11:AX13"/>
    <mergeCell ref="AX14:AX16"/>
    <mergeCell ref="AX17:AX19"/>
    <mergeCell ref="AX20:AX22"/>
    <mergeCell ref="AX23:AX25"/>
    <mergeCell ref="AX26:AX28"/>
    <mergeCell ref="AX29:AX31"/>
    <mergeCell ref="AX32:AX34"/>
    <mergeCell ref="AX35:AX37"/>
    <mergeCell ref="AX38:AX40"/>
    <mergeCell ref="AY5:AY7"/>
    <mergeCell ref="AY8:AY10"/>
    <mergeCell ref="AY11:AY13"/>
    <mergeCell ref="AY14:AY16"/>
    <mergeCell ref="AY17:AY19"/>
    <mergeCell ref="AY20:AY22"/>
    <mergeCell ref="AY23:AY25"/>
    <mergeCell ref="AY26:AY28"/>
    <mergeCell ref="AY29:AY31"/>
    <mergeCell ref="AY32:AY34"/>
    <mergeCell ref="AY35:AY37"/>
    <mergeCell ref="AY38:AY40"/>
    <mergeCell ref="AZ5:AZ7"/>
    <mergeCell ref="AZ8:AZ10"/>
    <mergeCell ref="AZ11:AZ13"/>
    <mergeCell ref="AZ14:AZ16"/>
    <mergeCell ref="AZ17:AZ19"/>
    <mergeCell ref="AZ20:AZ22"/>
    <mergeCell ref="AZ23:AZ25"/>
    <mergeCell ref="AZ26:AZ28"/>
    <mergeCell ref="AZ29:AZ31"/>
    <mergeCell ref="AZ32:AZ34"/>
    <mergeCell ref="AZ35:AZ37"/>
    <mergeCell ref="AZ38:AZ40"/>
    <mergeCell ref="BA5:BA7"/>
    <mergeCell ref="BA8:BA10"/>
    <mergeCell ref="BA11:BA13"/>
    <mergeCell ref="BA14:BA16"/>
    <mergeCell ref="BA17:BA19"/>
    <mergeCell ref="BA20:BA22"/>
    <mergeCell ref="BA23:BA25"/>
    <mergeCell ref="BA26:BA28"/>
    <mergeCell ref="BA29:BA31"/>
    <mergeCell ref="BA32:BA34"/>
    <mergeCell ref="BA35:BA37"/>
    <mergeCell ref="BA38:BA40"/>
    <mergeCell ref="BB5:BB7"/>
    <mergeCell ref="BB8:BB10"/>
    <mergeCell ref="BB11:BB13"/>
    <mergeCell ref="BB14:BB16"/>
    <mergeCell ref="BB17:BB19"/>
    <mergeCell ref="BB20:BB22"/>
    <mergeCell ref="BB23:BB25"/>
    <mergeCell ref="BB26:BB28"/>
    <mergeCell ref="BB29:BB31"/>
    <mergeCell ref="BB32:BB34"/>
    <mergeCell ref="BB35:BB37"/>
    <mergeCell ref="BB38:BB40"/>
    <mergeCell ref="BC5:BC7"/>
    <mergeCell ref="BC8:BC10"/>
    <mergeCell ref="BC11:BC13"/>
    <mergeCell ref="BC14:BC16"/>
    <mergeCell ref="BC17:BC19"/>
    <mergeCell ref="BC20:BC22"/>
    <mergeCell ref="BC23:BC25"/>
    <mergeCell ref="BC26:BC28"/>
    <mergeCell ref="BC29:BC31"/>
    <mergeCell ref="BC32:BC34"/>
    <mergeCell ref="BC35:BC37"/>
    <mergeCell ref="BC38:BC40"/>
    <mergeCell ref="BD5:BD7"/>
    <mergeCell ref="BD8:BD10"/>
    <mergeCell ref="BD11:BD13"/>
    <mergeCell ref="BD14:BD16"/>
    <mergeCell ref="BD17:BD19"/>
    <mergeCell ref="BD20:BD22"/>
    <mergeCell ref="BD23:BD25"/>
    <mergeCell ref="BD26:BD28"/>
    <mergeCell ref="BD29:BD31"/>
    <mergeCell ref="BD32:BD34"/>
    <mergeCell ref="BD35:BD37"/>
    <mergeCell ref="BD38:BD40"/>
    <mergeCell ref="BE5:BE7"/>
    <mergeCell ref="BE8:BE10"/>
    <mergeCell ref="BE11:BE13"/>
    <mergeCell ref="BE14:BE16"/>
    <mergeCell ref="BE17:BE19"/>
    <mergeCell ref="BE20:BE22"/>
    <mergeCell ref="BE23:BE25"/>
    <mergeCell ref="BE26:BE28"/>
    <mergeCell ref="BE29:BE31"/>
    <mergeCell ref="BE32:BE34"/>
    <mergeCell ref="BE35:BE37"/>
    <mergeCell ref="BE38:BE40"/>
    <mergeCell ref="BF5:BF7"/>
    <mergeCell ref="BF8:BF10"/>
    <mergeCell ref="BF11:BF13"/>
    <mergeCell ref="BF14:BF16"/>
    <mergeCell ref="BF17:BF19"/>
    <mergeCell ref="BF20:BF22"/>
    <mergeCell ref="BF23:BF25"/>
    <mergeCell ref="BF26:BF28"/>
    <mergeCell ref="BF29:BF31"/>
    <mergeCell ref="BF32:BF34"/>
    <mergeCell ref="BF35:BF37"/>
    <mergeCell ref="BF38:BF40"/>
    <mergeCell ref="BG5:BG7"/>
    <mergeCell ref="BG8:BG10"/>
    <mergeCell ref="BG11:BG13"/>
    <mergeCell ref="BG14:BG16"/>
    <mergeCell ref="BG17:BG19"/>
    <mergeCell ref="BG20:BG22"/>
    <mergeCell ref="BG23:BG25"/>
    <mergeCell ref="BG26:BG28"/>
    <mergeCell ref="BG29:BG31"/>
    <mergeCell ref="BG32:BG34"/>
    <mergeCell ref="BG35:BG37"/>
    <mergeCell ref="BG38:BG40"/>
    <mergeCell ref="BH5:BH7"/>
    <mergeCell ref="BH8:BH10"/>
    <mergeCell ref="BH11:BH13"/>
    <mergeCell ref="BH14:BH16"/>
    <mergeCell ref="BH17:BH19"/>
    <mergeCell ref="BH20:BH22"/>
    <mergeCell ref="BH23:BH25"/>
    <mergeCell ref="BH26:BH28"/>
    <mergeCell ref="BH29:BH31"/>
    <mergeCell ref="BH32:BH34"/>
    <mergeCell ref="BH35:BH37"/>
    <mergeCell ref="BH38:BH40"/>
    <mergeCell ref="BI5:BI7"/>
    <mergeCell ref="BI8:BI10"/>
    <mergeCell ref="BI11:BI13"/>
    <mergeCell ref="BI14:BI16"/>
    <mergeCell ref="BI17:BI19"/>
    <mergeCell ref="BI20:BI22"/>
    <mergeCell ref="BI23:BI25"/>
    <mergeCell ref="BI26:BI28"/>
    <mergeCell ref="BI29:BI31"/>
    <mergeCell ref="BI32:BI34"/>
    <mergeCell ref="BI35:BI37"/>
    <mergeCell ref="BI38:BI40"/>
    <mergeCell ref="BJ5:BJ7"/>
    <mergeCell ref="BJ8:BJ10"/>
    <mergeCell ref="BJ11:BJ13"/>
    <mergeCell ref="BJ14:BJ16"/>
    <mergeCell ref="BJ17:BJ19"/>
    <mergeCell ref="BJ20:BJ22"/>
    <mergeCell ref="BJ23:BJ25"/>
    <mergeCell ref="BJ26:BJ28"/>
    <mergeCell ref="BJ29:BJ31"/>
    <mergeCell ref="BJ32:BJ34"/>
    <mergeCell ref="BJ35:BJ37"/>
    <mergeCell ref="BJ38:BJ40"/>
    <mergeCell ref="BK5:BK7"/>
    <mergeCell ref="BK8:BK10"/>
    <mergeCell ref="BK11:BK13"/>
    <mergeCell ref="BK14:BK16"/>
    <mergeCell ref="BK17:BK19"/>
    <mergeCell ref="BK20:BK22"/>
    <mergeCell ref="BK23:BK25"/>
    <mergeCell ref="BK26:BK28"/>
    <mergeCell ref="BK29:BK31"/>
    <mergeCell ref="BK32:BK34"/>
    <mergeCell ref="BK35:BK37"/>
    <mergeCell ref="BK38:BK40"/>
    <mergeCell ref="BL5:BL7"/>
    <mergeCell ref="BL8:BL10"/>
    <mergeCell ref="BL11:BL13"/>
    <mergeCell ref="BL14:BL16"/>
    <mergeCell ref="BL17:BL19"/>
    <mergeCell ref="BL20:BL22"/>
    <mergeCell ref="BL23:BL25"/>
    <mergeCell ref="BL26:BL28"/>
    <mergeCell ref="BL29:BL31"/>
    <mergeCell ref="BL32:BL34"/>
    <mergeCell ref="BL35:BL37"/>
    <mergeCell ref="BL38:BL40"/>
  </mergeCells>
  <conditionalFormatting sqref="A14">
    <cfRule type="duplicateValues" dxfId="1" priority="8"/>
    <cfRule type="duplicateValues" dxfId="1" priority="7"/>
    <cfRule type="duplicateValues" dxfId="1" priority="6"/>
    <cfRule type="duplicateValues" dxfId="1" priority="5"/>
  </conditionalFormatting>
  <conditionalFormatting sqref="A1:A4"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A5:A7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2" priority="19"/>
    <cfRule type="duplicateValues" dxfId="0" priority="18"/>
    <cfRule type="duplicateValues" dxfId="0" priority="17"/>
  </conditionalFormatting>
  <conditionalFormatting sqref="A8:A10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A11:A13"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A41:A1048576">
    <cfRule type="duplicateValues" dxfId="0" priority="209"/>
  </conditionalFormatting>
  <conditionalFormatting sqref="B35:B40">
    <cfRule type="duplicateValues" dxfId="0" priority="25"/>
  </conditionalFormatting>
  <conditionalFormatting sqref="A23 A26 A29 A32">
    <cfRule type="duplicateValues" dxfId="1" priority="4"/>
    <cfRule type="duplicateValues" dxfId="1" priority="3"/>
    <cfRule type="duplicateValues" dxfId="1" priority="2"/>
    <cfRule type="duplicateValues" dxfId="1" priority="1"/>
  </conditionalFormatting>
  <dataValidations count="8">
    <dataValidation type="list" allowBlank="1" showInputMessage="1" showErrorMessage="1" sqref="AJ2:AL2">
      <formula1>"总装厂缝纫车间,金属件厂电泳车间,总装厂发泡车间,总装厂座椅车间,金属件厂前工序车间,金属件厂焊接车间,金属件厂骨架组装车间"</formula1>
    </dataValidation>
    <dataValidation type="list" allowBlank="1" showInputMessage="1" showErrorMessage="1" sqref="M5 N5 R6 M7 R7 K5:K7 L5:L7">
      <formula1>[2]数据源!#REF!</formula1>
    </dataValidation>
    <dataValidation type="list" allowBlank="1" showInputMessage="1" showErrorMessage="1" sqref="R5 S5 AE5 N6 S6 AE6 N7 S7 AE7 Q5:Q7 AA5:AA7 AB5:AB7">
      <formula1>[1]数据源!#REF!</formula1>
    </dataValidation>
    <dataValidation type="list" allowBlank="1" showInputMessage="1" showErrorMessage="1" sqref="M6">
      <formula1>[3]数据源!#REF!</formula1>
    </dataValidation>
    <dataValidation type="list" allowBlank="1" showInputMessage="1" showErrorMessage="1" sqref="E35:F35 G35 H35 I35:J35 K35 L35 M35 N35 O35 P35 Q35 R35 S35 T35 U35 V35 W35 Y35 AB35 AC35 AD35 AE35 AF35 E36:F36 G36 H36 I36:J36 K36 L36 M36 N36 O36 P36 Q36 R36 S36 T36 U36 V36 W36 Y36 AB36 AC36 AD36 AE36 AF36 L37 E38:F38 G38 H38 I38:J38 K38 L38 M38 N38 O38 P38 Q38 R38 S38 T38 U38 V38 W38 Y38 AB38 AC38 AD38 AE38 AF38 E39:F39 G39 H39 I39:J39 K39 L39 M39 N39 O39 P39 Q39 R39 S39 T39 U39 V39 W39 Y39 AB39 AC39 AD39 AE39 AF39 X35:X40 AG38:AG39 AH35:AH36 AH38:AH39">
      <formula1>[6]数据源!#REF!</formula1>
    </dataValidation>
    <dataValidation type="list" allowBlank="1" showInputMessage="1" showErrorMessage="1" sqref="D37 E37:G37 H37 I37:J37 K37 M37 O37 P37 Q37 S37 T37 U37 V37 W37 Y37 Z37 AA37 AB37 AC37 AD37:AE37 AF37:AG37 D40 E40:G40 H40 I40:J40 K40 L40 M40 O40 P40 Q40 S40 T40 U40 V40 W40 Y40 Z40 AA40 AB40 AC40 AD40:AE40 AF40:AG40">
      <formula1>[5]数据源!#REF!</formula1>
    </dataValidation>
    <dataValidation type="list" allowBlank="1" showInputMessage="1" showErrorMessage="1" sqref="N37 R37 AH37 N40 R40 AH40">
      <formula1>[7]数据源!#REF!</formula1>
    </dataValidation>
    <dataValidation type="list" allowBlank="1" showInputMessage="1" showErrorMessage="1" sqref="Q14:S16">
      <formula1>[4]数据源!#REF!</formula1>
    </dataValidation>
  </dataValidations>
  <pageMargins left="0.236111111111111" right="0.314583333333333" top="0.236111111111111" bottom="0.196527777777778" header="0.275" footer="0.511805555555556"/>
  <pageSetup paperSize="9" scale="9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name="Spinner 14" r:id="rId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Spinner 15" r:id="rId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Spinner 16" r:id="rId6">
              <controlPr defaultSize="0">
                <anchor moveWithCells="1" sizeWithCells="1">
                  <from>
                    <xdr:col>39</xdr:col>
                    <xdr:colOff>285750</xdr:colOff>
                    <xdr:row>0</xdr:row>
                    <xdr:rowOff>19050</xdr:rowOff>
                  </from>
                  <to>
                    <xdr:col>40</xdr:col>
                    <xdr:colOff>0</xdr:colOff>
                    <xdr:row>0</xdr:row>
                    <xdr:rowOff>267970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Spinner 17" r:id="rId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Spinner 18" r:id="rId8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Spinner 19" r:id="rId9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Spinner 21" r:id="rId1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Spinner 22" r:id="rId1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Spinner 23" r:id="rId1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Spinner 25" r:id="rId13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Spinner 26" r:id="rId14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Spinner 27" r:id="rId15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Spinner 28" r:id="rId16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Spinner 29" r:id="rId17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Spinner 30" r:id="rId1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Spinner 31" r:id="rId1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Spinner 32" r:id="rId20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Spinner 33" r:id="rId2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Spinner 34" r:id="rId22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40</xdr:col>
                    <xdr:colOff>9525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Spinner 35" r:id="rId23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Spinner 36" r:id="rId2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Spinner 37" r:id="rId25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Spinner 38" r:id="rId2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Spinner 42" r:id="rId27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Spinner 43" r:id="rId2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Spinner 44" r:id="rId2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Spinner 45" r:id="rId3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Spinner 46" r:id="rId3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Spinner 47" r:id="rId3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Spinner 48" r:id="rId33">
              <controlPr defaultSize="0">
                <anchor moveWithCells="1" sizeWithCells="1">
                  <from>
                    <xdr:col>39</xdr:col>
                    <xdr:colOff>333375</xdr:colOff>
                    <xdr:row>0</xdr:row>
                    <xdr:rowOff>9525</xdr:rowOff>
                  </from>
                  <to>
                    <xdr:col>39</xdr:col>
                    <xdr:colOff>333375</xdr:colOff>
                    <xdr:row>0</xdr:row>
                    <xdr:rowOff>258445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Spinner 49" r:id="rId3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Spinner 50" r:id="rId3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Spinner 51" r:id="rId3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Spinner 52" r:id="rId3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Spinner 53" r:id="rId3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Spinner 54" r:id="rId3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Spinner 55" r:id="rId40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Spinner 56" r:id="rId41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Spinner 57" r:id="rId42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Spinner 58" r:id="rId43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Spinner 59" r:id="rId44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Spinner 60" r:id="rId4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Spinner 61" r:id="rId46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39</xdr:col>
                    <xdr:colOff>381000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Spinner 62" r:id="rId47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Spinner 63" r:id="rId4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Spinner 64" r:id="rId4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Spinner 65" r:id="rId5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Spinner 66" r:id="rId51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9525</xdr:rowOff>
                  </from>
                  <to>
                    <xdr:col>36</xdr:col>
                    <xdr:colOff>628650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Spinner 67" r:id="rId52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9525</xdr:rowOff>
                  </from>
                  <to>
                    <xdr:col>38</xdr:col>
                    <xdr:colOff>904875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Spinner 68" r:id="rId53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Spinner 81" r:id="rId5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Spinner 82" r:id="rId5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Spinner 83" r:id="rId56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Spinner 84" r:id="rId5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Spinner 85" r:id="rId5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Spinner 86" r:id="rId5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Spinner 87" r:id="rId6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Spinner 88" r:id="rId6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Spinner 89" r:id="rId6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Spinner 90" r:id="rId6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Spinner 91" r:id="rId6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Spinner 93" r:id="rId6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Spinner 94" r:id="rId66">
              <controlPr defaultSize="0">
                <anchor moveWithCells="1" sizeWithCells="1">
                  <from>
                    <xdr:col>40</xdr:col>
                    <xdr:colOff>0</xdr:colOff>
                    <xdr:row>0</xdr:row>
                    <xdr:rowOff>9525</xdr:rowOff>
                  </from>
                  <to>
                    <xdr:col>40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Spinner 95" r:id="rId6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Spinner 96" r:id="rId6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Spinner 97" r:id="rId6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Spinner 98" r:id="rId7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Spinner 99" r:id="rId7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Spinner 100" r:id="rId7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Spinner 101" r:id="rId7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Spinner 102" r:id="rId7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Spinner 103" r:id="rId7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Spinner 104" r:id="rId76">
              <controlPr defaultSize="0">
                <anchor moveWithCells="1" sizeWithCells="1">
                  <from>
                    <xdr:col>39</xdr:col>
                    <xdr:colOff>647700</xdr:colOff>
                    <xdr:row>0</xdr:row>
                    <xdr:rowOff>9525</xdr:rowOff>
                  </from>
                  <to>
                    <xdr:col>39</xdr:col>
                    <xdr:colOff>904875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Spinner 105" r:id="rId7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A1" sqref="A1:D4"/>
    </sheetView>
  </sheetViews>
  <sheetFormatPr defaultColWidth="9" defaultRowHeight="16.5"/>
  <cols>
    <col min="1" max="1" width="4.625" style="9" customWidth="1"/>
    <col min="2" max="2" width="9" style="9"/>
    <col min="3" max="3" width="31" style="9" customWidth="1"/>
    <col min="4" max="4" width="9" style="9"/>
  </cols>
  <sheetData>
    <row r="1" ht="20" customHeight="1" spans="1:5">
      <c r="A1" s="10" t="s">
        <v>1</v>
      </c>
      <c r="B1" s="10" t="s">
        <v>3</v>
      </c>
      <c r="C1" s="10" t="s">
        <v>62</v>
      </c>
      <c r="D1" s="10" t="s">
        <v>63</v>
      </c>
      <c r="E1" s="11"/>
    </row>
    <row r="2" ht="14.25" spans="1:15">
      <c r="A2" s="12">
        <f>ROW()-1</f>
        <v>1</v>
      </c>
      <c r="B2" s="13" t="s">
        <v>26</v>
      </c>
      <c r="C2" s="13" t="s">
        <v>27</v>
      </c>
      <c r="D2" s="13">
        <v>-34</v>
      </c>
      <c r="E2" s="14"/>
      <c r="L2" s="13" t="s">
        <v>26</v>
      </c>
      <c r="M2" s="13" t="s">
        <v>64</v>
      </c>
      <c r="N2" s="13" t="s">
        <v>27</v>
      </c>
      <c r="O2" s="13">
        <v>-34</v>
      </c>
    </row>
    <row r="3" spans="1:5">
      <c r="A3" s="12">
        <f>ROW()-1</f>
        <v>2</v>
      </c>
      <c r="B3" s="15" t="s">
        <v>31</v>
      </c>
      <c r="C3" s="16" t="s">
        <v>32</v>
      </c>
      <c r="D3" s="17">
        <v>-45</v>
      </c>
      <c r="E3" s="14"/>
    </row>
    <row r="4" spans="1:5">
      <c r="A4" s="12">
        <f>ROW()-1</f>
        <v>3</v>
      </c>
      <c r="B4" s="15" t="s">
        <v>21</v>
      </c>
      <c r="C4" s="18">
        <v>0.8</v>
      </c>
      <c r="D4" s="18">
        <v>0.8</v>
      </c>
      <c r="E4" s="14"/>
    </row>
    <row r="5" spans="1:14">
      <c r="A5" s="12"/>
      <c r="B5" s="14"/>
      <c r="C5" s="14"/>
      <c r="D5" s="14"/>
      <c r="E5" s="14"/>
      <c r="L5" s="15" t="s">
        <v>31</v>
      </c>
      <c r="M5" s="17">
        <v>-45</v>
      </c>
      <c r="N5" s="16" t="s">
        <v>32</v>
      </c>
    </row>
    <row r="6" spans="1:14">
      <c r="A6" s="12"/>
      <c r="B6" s="14"/>
      <c r="C6" s="14"/>
      <c r="D6" s="14"/>
      <c r="E6" s="14"/>
      <c r="L6" s="15" t="s">
        <v>21</v>
      </c>
      <c r="M6" s="18">
        <v>0.8</v>
      </c>
      <c r="N6" s="18">
        <v>0.8</v>
      </c>
    </row>
    <row r="7" ht="14.25" spans="1:5">
      <c r="A7" s="12"/>
      <c r="B7" s="14"/>
      <c r="C7" s="14"/>
      <c r="D7" s="14"/>
      <c r="E7" s="14"/>
    </row>
    <row r="8" ht="14.25" spans="1:5">
      <c r="A8" s="12"/>
      <c r="B8" s="14"/>
      <c r="C8" s="14"/>
      <c r="D8" s="14"/>
      <c r="E8" s="14"/>
    </row>
    <row r="9" ht="14.25" spans="1:5">
      <c r="A9" s="12"/>
      <c r="B9" s="14"/>
      <c r="C9" s="14"/>
      <c r="D9" s="14"/>
      <c r="E9" s="14"/>
    </row>
    <row r="10" ht="14.25" spans="1:5">
      <c r="A10" s="12"/>
      <c r="B10" s="14"/>
      <c r="C10" s="14"/>
      <c r="D10" s="14"/>
      <c r="E10" s="14"/>
    </row>
    <row r="11" ht="14.25" spans="1:5">
      <c r="A11" s="12"/>
      <c r="B11" s="14"/>
      <c r="C11" s="14"/>
      <c r="D11" s="14"/>
      <c r="E11" s="14"/>
    </row>
    <row r="12" ht="14.25" spans="1:5">
      <c r="A12" s="12">
        <v>4</v>
      </c>
      <c r="B12" s="14"/>
      <c r="C12" s="14"/>
      <c r="D12" s="14"/>
      <c r="E12" s="11"/>
    </row>
    <row r="13" spans="1:4">
      <c r="A13" s="9" t="s">
        <v>65</v>
      </c>
      <c r="D13" s="9">
        <f>SUM(D2:D9)</f>
        <v>-78.2</v>
      </c>
    </row>
    <row r="18" ht="18" customHeight="1"/>
    <row r="20" spans="3:3">
      <c r="C20" s="19"/>
    </row>
  </sheetData>
  <conditionalFormatting sqref="B3">
    <cfRule type="duplicateValues" dxfId="0" priority="4"/>
    <cfRule type="duplicateValues" dxfId="0" priority="3"/>
  </conditionalFormatting>
  <conditionalFormatting sqref="B4">
    <cfRule type="duplicateValues" dxfId="0" priority="2"/>
    <cfRule type="duplicateValues" dxfId="0" priority="1"/>
  </conditionalFormatting>
  <conditionalFormatting sqref="L5">
    <cfRule type="duplicateValues" dxfId="0" priority="8"/>
    <cfRule type="duplicateValues" dxfId="0" priority="7"/>
  </conditionalFormatting>
  <conditionalFormatting sqref="L6">
    <cfRule type="duplicateValues" dxfId="0" priority="6"/>
    <cfRule type="duplicateValues" dxfId="0" priority="5"/>
  </conditionalFormatting>
  <conditionalFormatting sqref="B12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C20">
    <cfRule type="duplicateValues" dxfId="0" priority="9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A1" sqref="A1:B12"/>
    </sheetView>
  </sheetViews>
  <sheetFormatPr defaultColWidth="9" defaultRowHeight="13.5" outlineLevelCol="1"/>
  <cols>
    <col min="1" max="2" width="9" style="1"/>
  </cols>
  <sheetData>
    <row r="1" spans="1:2">
      <c r="A1" s="2" t="s">
        <v>17</v>
      </c>
      <c r="B1" s="2" t="s">
        <v>18</v>
      </c>
    </row>
    <row r="2" spans="1:2">
      <c r="A2" s="2" t="s">
        <v>17</v>
      </c>
      <c r="B2" s="2" t="s">
        <v>21</v>
      </c>
    </row>
    <row r="3" ht="18.75" spans="1:2">
      <c r="A3" s="3" t="s">
        <v>22</v>
      </c>
      <c r="B3" s="4" t="s">
        <v>23</v>
      </c>
    </row>
    <row r="4" ht="18.75" spans="1:2">
      <c r="A4" s="3" t="s">
        <v>22</v>
      </c>
      <c r="B4" s="5" t="s">
        <v>24</v>
      </c>
    </row>
    <row r="5" ht="18.75" spans="1:2">
      <c r="A5" s="3" t="s">
        <v>22</v>
      </c>
      <c r="B5" s="5" t="s">
        <v>25</v>
      </c>
    </row>
    <row r="6" ht="18.75" spans="1:2">
      <c r="A6" s="3" t="s">
        <v>22</v>
      </c>
      <c r="B6" s="5" t="s">
        <v>26</v>
      </c>
    </row>
    <row r="7" ht="18.75" spans="1:2">
      <c r="A7" s="3" t="s">
        <v>22</v>
      </c>
      <c r="B7" s="6" t="s">
        <v>28</v>
      </c>
    </row>
    <row r="8" ht="18.75" spans="1:2">
      <c r="A8" s="3" t="s">
        <v>22</v>
      </c>
      <c r="B8" s="6" t="s">
        <v>29</v>
      </c>
    </row>
    <row r="9" ht="18.75" spans="1:2">
      <c r="A9" s="3" t="s">
        <v>22</v>
      </c>
      <c r="B9" s="7" t="s">
        <v>30</v>
      </c>
    </row>
    <row r="10" ht="18.75" spans="1:2">
      <c r="A10" s="3" t="s">
        <v>22</v>
      </c>
      <c r="B10" s="7" t="s">
        <v>31</v>
      </c>
    </row>
    <row r="11" ht="18.75" spans="1:2">
      <c r="A11" s="3" t="s">
        <v>22</v>
      </c>
      <c r="B11" s="5" t="s">
        <v>33</v>
      </c>
    </row>
    <row r="12" spans="1:2">
      <c r="A12" s="8" t="s">
        <v>34</v>
      </c>
      <c r="B12" s="2" t="s">
        <v>35</v>
      </c>
    </row>
    <row r="13" spans="1:2">
      <c r="A13" s="8"/>
      <c r="B13" s="2"/>
    </row>
    <row r="14" spans="1:2">
      <c r="A14" s="8"/>
      <c r="B14" s="2"/>
    </row>
    <row r="15" ht="18.75" spans="1:2">
      <c r="A15" s="3"/>
      <c r="B15" s="4"/>
    </row>
    <row r="16" ht="18.75" spans="1:2">
      <c r="A16" s="3"/>
      <c r="B16" s="4"/>
    </row>
    <row r="17" ht="18.75" spans="1:2">
      <c r="A17" s="3"/>
      <c r="B17" s="6"/>
    </row>
    <row r="18" ht="18.75" spans="1:2">
      <c r="A18" s="3"/>
      <c r="B18" s="6"/>
    </row>
    <row r="19" ht="18.75" spans="1:2">
      <c r="A19" s="3"/>
      <c r="B19" s="6"/>
    </row>
    <row r="20" ht="18.75" spans="1:2">
      <c r="A20" s="3"/>
      <c r="B20" s="6"/>
    </row>
    <row r="21" ht="18.75" spans="1:2">
      <c r="A21" s="3"/>
      <c r="B21" s="5"/>
    </row>
    <row r="22" ht="18.75" spans="1:2">
      <c r="A22" s="3"/>
      <c r="B22" s="5"/>
    </row>
    <row r="23" ht="18.75" spans="1:2">
      <c r="A23" s="3"/>
      <c r="B23" s="5"/>
    </row>
    <row r="24" ht="18.75" spans="1:2">
      <c r="A24" s="3"/>
      <c r="B24" s="5"/>
    </row>
    <row r="25" ht="18.75" spans="1:2">
      <c r="A25" s="3"/>
      <c r="B25" s="5"/>
    </row>
    <row r="26" ht="18.75" spans="1:2">
      <c r="A26" s="3"/>
      <c r="B26" s="5"/>
    </row>
    <row r="27" ht="18.75" spans="1:2">
      <c r="A27" s="3"/>
      <c r="B27" s="7"/>
    </row>
    <row r="28" ht="18.75" spans="1:2">
      <c r="A28" s="3"/>
      <c r="B28" s="7"/>
    </row>
    <row r="29" ht="18.75" spans="1:2">
      <c r="A29" s="3"/>
      <c r="B29" s="5"/>
    </row>
    <row r="30" ht="18.75" spans="1:2">
      <c r="A30" s="3"/>
      <c r="B30" s="5"/>
    </row>
    <row r="31" ht="18.75" spans="1:2">
      <c r="A31" s="3"/>
      <c r="B31" s="7"/>
    </row>
    <row r="32" ht="18.75" spans="1:2">
      <c r="A32" s="3"/>
      <c r="B32" s="7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</sheetData>
  <sortState ref="A2:B36">
    <sortCondition ref="A1"/>
  </sortState>
  <conditionalFormatting sqref="B9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A31:A36">
    <cfRule type="duplicateValues" dxfId="0" priority="49"/>
  </conditionalFormatting>
  <conditionalFormatting sqref="B3:B5">
    <cfRule type="duplicateValues" dxfId="1" priority="13"/>
    <cfRule type="duplicateValues" dxfId="1" priority="14"/>
    <cfRule type="duplicateValues" dxfId="1" priority="15"/>
    <cfRule type="duplicateValues" dxfId="1" priority="16"/>
  </conditionalFormatting>
  <conditionalFormatting sqref="B6:B8"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B1:B2 B11">
    <cfRule type="duplicateValues" dxfId="0" priority="17"/>
    <cfRule type="duplicateValues" dxfId="0" priority="18"/>
    <cfRule type="duplicateValues" dxfId="2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9 B28 B25 B22">
    <cfRule type="duplicateValues" dxfId="1" priority="1"/>
    <cfRule type="duplicateValues" dxfId="1" priority="2"/>
    <cfRule type="duplicateValues" dxfId="1" priority="3"/>
    <cfRule type="duplicateValues" dxfId="1" priority="4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劳务费</vt:lpstr>
      <vt:lpstr>考勤</vt:lpstr>
      <vt:lpstr>奖惩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2023-09-25T03:37:20Z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2052-12.1.0.15398</vt:lpwstr>
  </property>
  <property fmtid="{D5CDD505-2E9C-101B-9397-08002B2CF9AE}" pid="4" name="KSOReadingLayout">
    <vt:bool>true</vt:bool>
  </property>
  <property fmtid="{D5CDD505-2E9C-101B-9397-08002B2CF9AE}" pid="5" name="ICV">
    <vt:lpwstr>D373FB70BDD94126B14A5C9958A6261C</vt:lpwstr>
  </property>
</Properties>
</file>