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 tabRatio="909"/>
  </bookViews>
  <sheets>
    <sheet name="目标价格核算明细表 (更新)" sheetId="6" r:id="rId1"/>
    <sheet name="运费" sheetId="10" r:id="rId2"/>
    <sheet name="浇注量及金额" sheetId="7" r:id="rId3"/>
    <sheet name="白料单价计算依据" sheetId="8" r:id="rId4"/>
    <sheet name="采购物料清单" sheetId="2" r:id="rId5"/>
    <sheet name="产品报幕" sheetId="11" r:id="rId6"/>
    <sheet name="数据有效性" sheetId="3" state="hidden" r:id="rId7"/>
  </sheets>
  <definedNames>
    <definedName name="_xlnm._FilterDatabase" localSheetId="0" hidden="1">'目标价格核算明细表 (更新)'!$A$2:$R$6</definedName>
    <definedName name="_xlnm._FilterDatabase" localSheetId="2" hidden="1">浇注量及金额!$A$2:$Q$6</definedName>
    <definedName name="_xlnm._FilterDatabase" localSheetId="5" hidden="1">产品报幕!$A$2:$K$23</definedName>
    <definedName name="_xlnm.Print_Titles" localSheetId="2">浇注量及金额!$2:$2</definedName>
  </definedName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M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K2" authorId="0">
      <text>
        <r>
          <rPr>
            <sz val="9"/>
            <rFont val="宋体"/>
            <charset val="134"/>
          </rPr>
          <t>1-9月份均价</t>
        </r>
      </text>
    </comment>
  </commentList>
</comments>
</file>

<file path=xl/sharedStrings.xml><?xml version="1.0" encoding="utf-8"?>
<sst xmlns="http://schemas.openxmlformats.org/spreadsheetml/2006/main" count="376" uniqueCount="136">
  <si>
    <t>各模块销售产品清单</t>
  </si>
  <si>
    <t>序号</t>
  </si>
  <si>
    <t>车间名称</t>
  </si>
  <si>
    <t>QAD代码</t>
  </si>
  <si>
    <t>QAD名称</t>
  </si>
  <si>
    <t>销售方式</t>
  </si>
  <si>
    <t>现结算用单价</t>
  </si>
  <si>
    <t>定价依据</t>
  </si>
  <si>
    <t>备注</t>
  </si>
  <si>
    <t>混料浇注量</t>
  </si>
  <si>
    <t>系统料费</t>
  </si>
  <si>
    <t>混料单价</t>
  </si>
  <si>
    <t>核算料费</t>
  </si>
  <si>
    <t>辅料金额</t>
  </si>
  <si>
    <t>系统料费合计</t>
  </si>
  <si>
    <t>核算料费合计</t>
  </si>
  <si>
    <t>按结算原则计算（不含运费）</t>
  </si>
  <si>
    <t>运费</t>
  </si>
  <si>
    <t>建议内部交易价格（含运费）</t>
  </si>
  <si>
    <t>发泡车间</t>
  </si>
  <si>
    <t>SHT0016130</t>
  </si>
  <si>
    <t>主驾驶座垫泡沫总成非通风</t>
  </si>
  <si>
    <t>内部</t>
  </si>
  <si>
    <t>—</t>
  </si>
  <si>
    <t>SHT0016129</t>
  </si>
  <si>
    <t>主驾驶座垫泡沫总成通风</t>
  </si>
  <si>
    <t>SLT0011623</t>
  </si>
  <si>
    <t>驾驶员座垫泡沫总成</t>
  </si>
  <si>
    <t>SLT0011737</t>
  </si>
  <si>
    <t>坐垫软垫泡沫总成</t>
  </si>
  <si>
    <t>外型尺寸</t>
  </si>
  <si>
    <t>6.8米车型</t>
  </si>
  <si>
    <t>零担</t>
  </si>
  <si>
    <t>均价</t>
  </si>
  <si>
    <t>产品名称</t>
  </si>
  <si>
    <r>
      <rPr>
        <sz val="11"/>
        <color theme="1"/>
        <rFont val="宋体"/>
        <charset val="134"/>
        <scheme val="minor"/>
      </rPr>
      <t>Q</t>
    </r>
    <r>
      <rPr>
        <sz val="11"/>
        <color theme="1"/>
        <rFont val="宋体"/>
        <charset val="134"/>
        <scheme val="minor"/>
      </rPr>
      <t>AD码</t>
    </r>
  </si>
  <si>
    <t>长</t>
  </si>
  <si>
    <t>宽</t>
  </si>
  <si>
    <t>高</t>
  </si>
  <si>
    <r>
      <rPr>
        <sz val="11"/>
        <color theme="1"/>
        <rFont val="宋体"/>
        <charset val="134"/>
        <scheme val="minor"/>
      </rPr>
      <t>体积m</t>
    </r>
    <r>
      <rPr>
        <sz val="11"/>
        <color theme="1"/>
        <rFont val="Calibri"/>
        <charset val="134"/>
      </rPr>
      <t>³</t>
    </r>
  </si>
  <si>
    <t>容积</t>
  </si>
  <si>
    <t>装载数量</t>
  </si>
  <si>
    <t>发泡BOM明细</t>
  </si>
  <si>
    <t>父级物料</t>
  </si>
  <si>
    <t>父件描述1</t>
  </si>
  <si>
    <t>父件描述2</t>
  </si>
  <si>
    <t>总重量</t>
  </si>
  <si>
    <t>黑料比例</t>
  </si>
  <si>
    <t>实际</t>
  </si>
  <si>
    <t>白料比例</t>
  </si>
  <si>
    <t>白料/黑料</t>
  </si>
  <si>
    <t>黑料均价
未税</t>
  </si>
  <si>
    <t>白料均价
未税</t>
  </si>
  <si>
    <t>混料单价
未税</t>
  </si>
  <si>
    <t>发泡金额</t>
  </si>
  <si>
    <t>实际重量kg</t>
  </si>
  <si>
    <t>王牌</t>
  </si>
  <si>
    <t>铁马</t>
  </si>
  <si>
    <t>白料报幕成本价格</t>
  </si>
  <si>
    <t>组件</t>
  </si>
  <si>
    <t xml:space="preserve">描述 </t>
  </si>
  <si>
    <t>每件需求量（公斤）</t>
  </si>
  <si>
    <t>单价（未税）</t>
  </si>
  <si>
    <t>合计金额</t>
  </si>
  <si>
    <t>TFT0000002</t>
  </si>
  <si>
    <t>TFT0000032</t>
  </si>
  <si>
    <t>硅油PU-1254</t>
  </si>
  <si>
    <t/>
  </si>
  <si>
    <t>TFT0000033</t>
  </si>
  <si>
    <t>硅油PU-1231</t>
  </si>
  <si>
    <t>TFT0000054</t>
  </si>
  <si>
    <t>聚醚</t>
  </si>
  <si>
    <t>330N/3600</t>
  </si>
  <si>
    <t>TFT0000055</t>
  </si>
  <si>
    <t>3630/9328</t>
  </si>
  <si>
    <t>TFT0000073</t>
  </si>
  <si>
    <t>催化剂K-2</t>
  </si>
  <si>
    <t>TFT0000074</t>
  </si>
  <si>
    <t>催化剂K-3</t>
  </si>
  <si>
    <t>TFT0000075</t>
  </si>
  <si>
    <t>催化剂K-3D</t>
  </si>
  <si>
    <t>TFT0000076</t>
  </si>
  <si>
    <t>催化剂K-5</t>
  </si>
  <si>
    <t>TFT0000077</t>
  </si>
  <si>
    <t>开孔剂Kk-28</t>
  </si>
  <si>
    <t>TFT0000078</t>
  </si>
  <si>
    <t>二乙醇胺DEOA</t>
  </si>
  <si>
    <t>合计</t>
  </si>
  <si>
    <t>各模块采购物料清单</t>
  </si>
  <si>
    <t>模块</t>
  </si>
  <si>
    <t>车间代码</t>
  </si>
  <si>
    <t>系统价目表代码</t>
  </si>
  <si>
    <t>供应商名称</t>
  </si>
  <si>
    <t>规格型号</t>
  </si>
  <si>
    <t>计量单位</t>
  </si>
  <si>
    <t>采购方式</t>
  </si>
  <si>
    <t>采购单价</t>
  </si>
  <si>
    <t>合同期间</t>
  </si>
  <si>
    <t>SLT0000059</t>
  </si>
  <si>
    <t>钢丝2.5×250</t>
  </si>
  <si>
    <t>EA</t>
  </si>
  <si>
    <t>外部</t>
  </si>
  <si>
    <t>SHT0016133</t>
  </si>
  <si>
    <t>主驾泡沫钢丝A</t>
  </si>
  <si>
    <t>TFT0000034</t>
  </si>
  <si>
    <t>脱模剂</t>
  </si>
  <si>
    <t>CRTA-116</t>
  </si>
  <si>
    <t>KG</t>
  </si>
  <si>
    <t>SCS0004310</t>
  </si>
  <si>
    <t>钢丝2.5*330</t>
  </si>
  <si>
    <t>SLT0001093</t>
  </si>
  <si>
    <t>钢丝</t>
  </si>
  <si>
    <t>270mm</t>
  </si>
  <si>
    <t>SLT0011627</t>
  </si>
  <si>
    <t>驾驶员座垫泡沫无纺布</t>
  </si>
  <si>
    <t>SLT0011739</t>
  </si>
  <si>
    <t>刺毛条</t>
  </si>
  <si>
    <t>预估价格</t>
  </si>
  <si>
    <t>SLT0011628</t>
  </si>
  <si>
    <t>坐垫钢丝焊接总成</t>
  </si>
  <si>
    <t>临时价格</t>
  </si>
  <si>
    <t>成都泡沫报幕明细</t>
  </si>
  <si>
    <t>参考</t>
  </si>
  <si>
    <t>状态</t>
  </si>
  <si>
    <t>采购/制造</t>
  </si>
  <si>
    <t>每件需求量</t>
  </si>
  <si>
    <t>单价</t>
  </si>
  <si>
    <t>AC</t>
  </si>
  <si>
    <t>P</t>
  </si>
  <si>
    <t>白料</t>
  </si>
  <si>
    <t>WANEFLEX 527B</t>
  </si>
  <si>
    <t>L</t>
  </si>
  <si>
    <t>TFT0000069</t>
  </si>
  <si>
    <t>黑料MDI-S3815</t>
  </si>
  <si>
    <t>估价</t>
  </si>
  <si>
    <t>地点间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</si>
</sst>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0.000_);[Red]\(0.000\)"/>
    <numFmt numFmtId="178" formatCode="0.00_ "/>
    <numFmt numFmtId="179" formatCode="#,##0.00_ "/>
    <numFmt numFmtId="180" formatCode="0_ "/>
    <numFmt numFmtId="181" formatCode="_([$€-2]* #,##0.00_);_([$€-2]* \(#,##0.00\);_([$€-2]* &quot;-&quot;??_)"/>
    <numFmt numFmtId="182" formatCode="0.0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rgb="FFC00000"/>
      <name val="微软雅黑"/>
      <charset val="134"/>
    </font>
    <font>
      <b/>
      <sz val="11"/>
      <color theme="0"/>
      <name val="微软雅黑"/>
      <charset val="134"/>
    </font>
    <font>
      <sz val="16"/>
      <name val="微软雅黑"/>
      <charset val="0"/>
    </font>
    <font>
      <b/>
      <sz val="10"/>
      <name val="微软雅黑"/>
      <charset val="0"/>
    </font>
    <font>
      <sz val="10"/>
      <name val="微软雅黑"/>
      <charset val="0"/>
    </font>
    <font>
      <sz val="11"/>
      <color rgb="FF000000"/>
      <name val="微软雅黑"/>
      <charset val="134"/>
    </font>
    <font>
      <b/>
      <sz val="18"/>
      <color rgb="FF000000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6" applyNumberFormat="0" applyAlignment="0" applyProtection="0">
      <alignment vertical="center"/>
    </xf>
    <xf numFmtId="0" fontId="22" fillId="9" borderId="27" applyNumberFormat="0" applyAlignment="0" applyProtection="0">
      <alignment vertical="center"/>
    </xf>
    <xf numFmtId="0" fontId="23" fillId="9" borderId="26" applyNumberFormat="0" applyAlignment="0" applyProtection="0">
      <alignment vertical="center"/>
    </xf>
    <xf numFmtId="0" fontId="24" fillId="10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9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NumberFormat="1" applyFont="1" applyFill="1" applyBorder="1">
      <alignment vertical="center"/>
    </xf>
    <xf numFmtId="179" fontId="4" fillId="0" borderId="0" xfId="0" applyNumberFormat="1" applyFont="1">
      <alignment vertical="center"/>
    </xf>
    <xf numFmtId="179" fontId="5" fillId="2" borderId="3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7" fontId="3" fillId="3" borderId="5" xfId="0" applyNumberFormat="1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0" fillId="0" borderId="0" xfId="50" applyAlignment="1">
      <alignment horizontal="center" vertical="center"/>
    </xf>
    <xf numFmtId="0" fontId="0" fillId="0" borderId="0" xfId="50">
      <alignment vertical="center"/>
    </xf>
    <xf numFmtId="178" fontId="0" fillId="0" borderId="0" xfId="50" applyNumberFormat="1">
      <alignment vertical="center"/>
    </xf>
    <xf numFmtId="10" fontId="0" fillId="0" borderId="0" xfId="50" applyNumberForma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6" fontId="8" fillId="0" borderId="16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178" fontId="7" fillId="0" borderId="18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9" fillId="5" borderId="0" xfId="51" applyFont="1" applyFill="1" applyAlignment="1">
      <alignment horizontal="center" vertical="center"/>
    </xf>
    <xf numFmtId="0" fontId="9" fillId="5" borderId="0" xfId="51" applyFont="1" applyFill="1" applyAlignment="1">
      <alignment horizontal="center" vertical="center" wrapText="1"/>
    </xf>
    <xf numFmtId="10" fontId="9" fillId="5" borderId="0" xfId="51" applyNumberFormat="1" applyFont="1" applyFill="1" applyAlignment="1">
      <alignment horizontal="center" vertical="center"/>
    </xf>
    <xf numFmtId="180" fontId="9" fillId="5" borderId="0" xfId="51" applyNumberFormat="1" applyFont="1" applyFill="1" applyAlignment="1">
      <alignment horizontal="center" vertical="center"/>
    </xf>
    <xf numFmtId="178" fontId="9" fillId="5" borderId="0" xfId="51" applyNumberFormat="1" applyFont="1" applyFill="1" applyAlignment="1">
      <alignment horizontal="center" vertical="center"/>
    </xf>
    <xf numFmtId="0" fontId="10" fillId="5" borderId="1" xfId="51" applyFont="1" applyFill="1" applyBorder="1">
      <alignment vertical="center"/>
    </xf>
    <xf numFmtId="0" fontId="9" fillId="5" borderId="1" xfId="51" applyFont="1" applyFill="1" applyBorder="1" applyAlignment="1">
      <alignment horizontal="center" vertical="center"/>
    </xf>
    <xf numFmtId="0" fontId="9" fillId="5" borderId="1" xfId="51" applyFont="1" applyFill="1" applyBorder="1" applyAlignment="1">
      <alignment horizontal="center" vertical="center" wrapText="1"/>
    </xf>
    <xf numFmtId="10" fontId="9" fillId="5" borderId="1" xfId="51" applyNumberFormat="1" applyFont="1" applyFill="1" applyBorder="1" applyAlignment="1">
      <alignment horizontal="center" vertical="center" wrapText="1"/>
    </xf>
    <xf numFmtId="10" fontId="9" fillId="5" borderId="1" xfId="51" applyNumberFormat="1" applyFont="1" applyFill="1" applyBorder="1" applyAlignment="1">
      <alignment horizontal="center" vertical="center"/>
    </xf>
    <xf numFmtId="181" fontId="9" fillId="5" borderId="1" xfId="51" applyNumberFormat="1" applyFont="1" applyFill="1" applyBorder="1" applyAlignment="1">
      <alignment horizontal="center" vertical="center"/>
    </xf>
    <xf numFmtId="181" fontId="9" fillId="5" borderId="1" xfId="51" applyNumberFormat="1" applyFont="1" applyFill="1" applyBorder="1" applyAlignment="1">
      <alignment horizontal="center" vertical="center" wrapText="1"/>
    </xf>
    <xf numFmtId="0" fontId="9" fillId="5" borderId="1" xfId="51" applyNumberFormat="1" applyFont="1" applyFill="1" applyBorder="1" applyAlignment="1">
      <alignment horizontal="center" vertical="center" wrapText="1"/>
    </xf>
    <xf numFmtId="178" fontId="9" fillId="5" borderId="1" xfId="51" applyNumberFormat="1" applyFont="1" applyFill="1" applyBorder="1" applyAlignment="1">
      <alignment horizontal="center" vertical="center"/>
    </xf>
    <xf numFmtId="49" fontId="9" fillId="5" borderId="1" xfId="51" applyNumberFormat="1" applyFont="1" applyFill="1" applyBorder="1" applyAlignment="1">
      <alignment horizontal="center" vertical="center"/>
    </xf>
    <xf numFmtId="180" fontId="9" fillId="5" borderId="1" xfId="51" applyNumberFormat="1" applyFont="1" applyFill="1" applyBorder="1" applyAlignment="1">
      <alignment horizontal="center" vertical="center"/>
    </xf>
    <xf numFmtId="182" fontId="0" fillId="0" borderId="0" xfId="50" applyNumberFormat="1">
      <alignment vertical="center"/>
    </xf>
    <xf numFmtId="0" fontId="0" fillId="0" borderId="1" xfId="50" applyBorder="1" applyAlignment="1">
      <alignment horizontal="center" vertical="center"/>
    </xf>
    <xf numFmtId="0" fontId="0" fillId="0" borderId="1" xfId="50" applyBorder="1">
      <alignment vertical="center"/>
    </xf>
    <xf numFmtId="0" fontId="0" fillId="0" borderId="20" xfId="50" applyBorder="1" applyAlignment="1">
      <alignment horizontal="center" vertical="center"/>
    </xf>
    <xf numFmtId="0" fontId="0" fillId="0" borderId="21" xfId="50" applyBorder="1" applyAlignment="1">
      <alignment horizontal="center" vertical="center"/>
    </xf>
    <xf numFmtId="0" fontId="0" fillId="0" borderId="22" xfId="50" applyBorder="1" applyAlignment="1">
      <alignment horizontal="center" vertical="center"/>
    </xf>
    <xf numFmtId="182" fontId="0" fillId="0" borderId="1" xfId="50" applyNumberFormat="1" applyBorder="1" applyAlignment="1">
      <alignment horizontal="center" vertical="center"/>
    </xf>
    <xf numFmtId="181" fontId="0" fillId="0" borderId="1" xfId="50" applyNumberFormat="1" applyBorder="1" applyAlignment="1">
      <alignment horizontal="center" vertical="center"/>
    </xf>
    <xf numFmtId="181" fontId="11" fillId="0" borderId="1" xfId="50" applyNumberFormat="1" applyFont="1" applyBorder="1" applyAlignment="1">
      <alignment horizontal="center" vertical="center" wrapText="1"/>
    </xf>
    <xf numFmtId="0" fontId="0" fillId="0" borderId="1" xfId="50" applyNumberFormat="1" applyBorder="1" applyAlignment="1">
      <alignment horizontal="center" vertical="center"/>
    </xf>
    <xf numFmtId="49" fontId="12" fillId="0" borderId="1" xfId="50" applyNumberFormat="1" applyFont="1" applyBorder="1" applyAlignment="1">
      <alignment horizontal="center" vertical="center"/>
    </xf>
    <xf numFmtId="178" fontId="0" fillId="0" borderId="1" xfId="50" applyNumberFormat="1" applyBorder="1" applyAlignment="1">
      <alignment horizontal="center" vertical="center"/>
    </xf>
    <xf numFmtId="180" fontId="0" fillId="0" borderId="1" xfId="50" applyNumberFormat="1" applyBorder="1">
      <alignment vertical="center"/>
    </xf>
    <xf numFmtId="178" fontId="0" fillId="0" borderId="1" xfId="50" applyNumberFormat="1" applyBorder="1">
      <alignment vertical="center"/>
    </xf>
    <xf numFmtId="180" fontId="0" fillId="0" borderId="1" xfId="5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8" fontId="3" fillId="0" borderId="0" xfId="0" applyNumberFormat="1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181" fontId="3" fillId="3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>
      <alignment vertical="center"/>
    </xf>
    <xf numFmtId="0" fontId="3" fillId="3" borderId="1" xfId="0" applyNumberFormat="1" applyFont="1" applyFill="1" applyBorder="1">
      <alignment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>
      <alignment vertical="center"/>
    </xf>
    <xf numFmtId="0" fontId="3" fillId="0" borderId="1" xfId="0" applyNumberFormat="1" applyFont="1" applyBorder="1">
      <alignment vertical="center"/>
    </xf>
    <xf numFmtId="178" fontId="3" fillId="6" borderId="1" xfId="0" applyNumberFormat="1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" xfId="50"/>
    <cellStyle name="常规 2" xfId="51"/>
    <cellStyle name="常规 22" xfId="52"/>
    <cellStyle name="常规 3" xfId="53"/>
  </cellStyles>
  <dxfs count="1">
    <dxf>
      <font>
        <b val="1"/>
        <i val="1"/>
        <strike val="0"/>
        <color theme="0"/>
      </font>
      <fill>
        <patternFill patternType="solid">
          <bgColor rgb="FFC00000"/>
        </patternFill>
      </fill>
    </dxf>
  </dxfs>
  <tableStyles count="0" defaultTableStyle="TableStyleMedium2" defaultPivotStyle="PivotStyleLight16"/>
  <colors>
    <mruColors>
      <color rgb="00DDD9C3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zoomScale="90" zoomScaleNormal="90" workbookViewId="0">
      <pane xSplit="9" ySplit="2" topLeftCell="J3" activePane="bottomRight" state="frozen"/>
      <selection/>
      <selection pane="topRight"/>
      <selection pane="bottomLeft"/>
      <selection pane="bottomRight" activeCell="F3" sqref="F3:G6"/>
    </sheetView>
  </sheetViews>
  <sheetFormatPr defaultColWidth="9" defaultRowHeight="16.5" outlineLevelRow="5"/>
  <cols>
    <col min="1" max="1" width="5.125" style="12" customWidth="1"/>
    <col min="2" max="2" width="8.875" style="12" customWidth="1"/>
    <col min="3" max="3" width="13.375" style="12" customWidth="1"/>
    <col min="4" max="4" width="30.7583333333333" style="12" customWidth="1"/>
    <col min="5" max="5" width="8.875" style="12" customWidth="1"/>
    <col min="6" max="6" width="10.875" style="13" customWidth="1"/>
    <col min="7" max="7" width="15" style="12" customWidth="1"/>
    <col min="8" max="8" width="10.5" style="12" customWidth="1"/>
    <col min="9" max="9" width="11.2583333333333" style="85" customWidth="1"/>
    <col min="10" max="13" width="9.25833333333333" style="85" customWidth="1"/>
    <col min="14" max="14" width="9" style="85" customWidth="1"/>
    <col min="15" max="15" width="9.25833333333333" style="12" customWidth="1"/>
    <col min="16" max="16" width="14" style="85" customWidth="1"/>
    <col min="17" max="17" width="10.125" style="85" customWidth="1"/>
    <col min="18" max="18" width="16.125" style="85" customWidth="1"/>
    <col min="19" max="16384" width="9" style="12"/>
  </cols>
  <sheetData>
    <row r="1" ht="21" spans="1:8">
      <c r="A1" s="14" t="s">
        <v>0</v>
      </c>
      <c r="B1" s="14"/>
      <c r="C1" s="14"/>
      <c r="D1" s="14"/>
      <c r="E1" s="14"/>
      <c r="F1" s="20"/>
      <c r="G1" s="14"/>
      <c r="H1" s="14"/>
    </row>
    <row r="2" s="84" customFormat="1" ht="31.5" customHeight="1" spans="1:18">
      <c r="A2" s="86" t="s">
        <v>1</v>
      </c>
      <c r="B2" s="86" t="s">
        <v>2</v>
      </c>
      <c r="C2" s="86" t="s">
        <v>3</v>
      </c>
      <c r="D2" s="86" t="s">
        <v>4</v>
      </c>
      <c r="E2" s="86" t="s">
        <v>5</v>
      </c>
      <c r="F2" s="86" t="s">
        <v>6</v>
      </c>
      <c r="G2" s="86" t="s">
        <v>7</v>
      </c>
      <c r="H2" s="86" t="s">
        <v>8</v>
      </c>
      <c r="I2" s="86" t="s">
        <v>9</v>
      </c>
      <c r="J2" s="86" t="s">
        <v>10</v>
      </c>
      <c r="K2" s="86" t="s">
        <v>11</v>
      </c>
      <c r="L2" s="86" t="s">
        <v>12</v>
      </c>
      <c r="M2" s="86" t="s">
        <v>13</v>
      </c>
      <c r="N2" s="86" t="s">
        <v>14</v>
      </c>
      <c r="O2" s="86" t="s">
        <v>15</v>
      </c>
      <c r="P2" s="93" t="s">
        <v>16</v>
      </c>
      <c r="Q2" s="93" t="s">
        <v>17</v>
      </c>
      <c r="R2" s="93" t="s">
        <v>18</v>
      </c>
    </row>
    <row r="3" ht="30" customHeight="1" spans="1:18">
      <c r="A3" s="87">
        <v>1</v>
      </c>
      <c r="B3" s="88" t="s">
        <v>19</v>
      </c>
      <c r="C3" s="89" t="s">
        <v>20</v>
      </c>
      <c r="D3" s="89" t="s">
        <v>21</v>
      </c>
      <c r="E3" s="88" t="s">
        <v>22</v>
      </c>
      <c r="F3" s="90" t="s">
        <v>23</v>
      </c>
      <c r="G3" s="90" t="s">
        <v>23</v>
      </c>
      <c r="H3" s="88"/>
      <c r="I3" s="94">
        <v>0.78</v>
      </c>
      <c r="J3" s="94">
        <v>11.8248</v>
      </c>
      <c r="K3" s="95">
        <v>15.16</v>
      </c>
      <c r="L3" s="94">
        <f>I3*K3</f>
        <v>11.8248</v>
      </c>
      <c r="M3" s="94">
        <f>浇注量及金额!N3</f>
        <v>0.8961</v>
      </c>
      <c r="N3" s="94">
        <f>J3+M3</f>
        <v>12.7209</v>
      </c>
      <c r="O3" s="94">
        <f>L3+M3</f>
        <v>12.7209</v>
      </c>
      <c r="P3" s="94">
        <f>I3*20+M3*1.03</f>
        <v>16.522983</v>
      </c>
      <c r="Q3" s="94">
        <v>4.59</v>
      </c>
      <c r="R3" s="96">
        <f>P3+Q3</f>
        <v>21.112983</v>
      </c>
    </row>
    <row r="4" ht="30" customHeight="1" spans="1:18">
      <c r="A4" s="87">
        <v>2</v>
      </c>
      <c r="B4" s="88" t="s">
        <v>19</v>
      </c>
      <c r="C4" s="89" t="s">
        <v>24</v>
      </c>
      <c r="D4" s="89" t="s">
        <v>25</v>
      </c>
      <c r="E4" s="88" t="s">
        <v>22</v>
      </c>
      <c r="F4" s="90" t="s">
        <v>23</v>
      </c>
      <c r="G4" s="90" t="s">
        <v>23</v>
      </c>
      <c r="H4" s="88"/>
      <c r="I4" s="94">
        <v>0.78</v>
      </c>
      <c r="J4" s="94">
        <v>11.8248</v>
      </c>
      <c r="K4" s="95">
        <v>15.16</v>
      </c>
      <c r="L4" s="94">
        <f>I4*K4</f>
        <v>11.8248</v>
      </c>
      <c r="M4" s="94">
        <f>浇注量及金额!N4</f>
        <v>0.8961</v>
      </c>
      <c r="N4" s="94">
        <f>J4+M4</f>
        <v>12.7209</v>
      </c>
      <c r="O4" s="94">
        <f>L4+M4</f>
        <v>12.7209</v>
      </c>
      <c r="P4" s="94">
        <f>I4*20+M4*1.03</f>
        <v>16.522983</v>
      </c>
      <c r="Q4" s="94">
        <v>4.59</v>
      </c>
      <c r="R4" s="96">
        <f>P4+Q4</f>
        <v>21.112983</v>
      </c>
    </row>
    <row r="5" ht="30" customHeight="1" spans="1:18">
      <c r="A5" s="87">
        <v>3</v>
      </c>
      <c r="B5" s="88" t="s">
        <v>19</v>
      </c>
      <c r="C5" s="91" t="s">
        <v>26</v>
      </c>
      <c r="D5" s="92" t="s">
        <v>27</v>
      </c>
      <c r="E5" s="88" t="s">
        <v>22</v>
      </c>
      <c r="F5" s="90" t="s">
        <v>23</v>
      </c>
      <c r="G5" s="90" t="s">
        <v>23</v>
      </c>
      <c r="H5" s="88"/>
      <c r="I5" s="94">
        <v>0.5972</v>
      </c>
      <c r="J5" s="94">
        <v>9.053552</v>
      </c>
      <c r="K5" s="95">
        <v>15.16</v>
      </c>
      <c r="L5" s="94">
        <f>I5*K5</f>
        <v>9.053552</v>
      </c>
      <c r="M5" s="94">
        <f>浇注量及金额!N5</f>
        <v>26.3761</v>
      </c>
      <c r="N5" s="94">
        <f>J5+M5</f>
        <v>35.429652</v>
      </c>
      <c r="O5" s="94">
        <f>L5+M5</f>
        <v>35.429652</v>
      </c>
      <c r="P5" s="94">
        <f>I5*20+M5*1.03</f>
        <v>39.111383</v>
      </c>
      <c r="Q5" s="94">
        <v>4.14</v>
      </c>
      <c r="R5" s="96">
        <f>P5+Q5</f>
        <v>43.251383</v>
      </c>
    </row>
    <row r="6" ht="30" customHeight="1" spans="1:18">
      <c r="A6" s="87">
        <v>4</v>
      </c>
      <c r="B6" s="88" t="s">
        <v>19</v>
      </c>
      <c r="C6" s="91" t="s">
        <v>28</v>
      </c>
      <c r="D6" s="92" t="s">
        <v>29</v>
      </c>
      <c r="E6" s="88" t="s">
        <v>22</v>
      </c>
      <c r="F6" s="90" t="s">
        <v>23</v>
      </c>
      <c r="G6" s="90" t="s">
        <v>23</v>
      </c>
      <c r="H6" s="88"/>
      <c r="I6" s="94">
        <v>0.2897</v>
      </c>
      <c r="J6" s="94">
        <v>4.391852</v>
      </c>
      <c r="K6" s="95">
        <v>15.16</v>
      </c>
      <c r="L6" s="94">
        <f>I6*K6</f>
        <v>4.391852</v>
      </c>
      <c r="M6" s="94">
        <f>浇注量及金额!N6</f>
        <v>0.9461</v>
      </c>
      <c r="N6" s="94">
        <f>J6+M6</f>
        <v>5.337952</v>
      </c>
      <c r="O6" s="94">
        <f>L6+M6</f>
        <v>5.337952</v>
      </c>
      <c r="P6" s="94">
        <f>I6*20+M6*1.03</f>
        <v>6.768483</v>
      </c>
      <c r="Q6" s="94">
        <v>2.6496</v>
      </c>
      <c r="R6" s="96">
        <f>P6+Q6</f>
        <v>9.418083</v>
      </c>
    </row>
  </sheetData>
  <autoFilter ref="A2:R6">
    <extLst/>
  </autoFilter>
  <mergeCells count="1">
    <mergeCell ref="A1:H1"/>
  </mergeCells>
  <dataValidations count="2">
    <dataValidation type="list" allowBlank="1" showInputMessage="1" showErrorMessage="1" sqref="E1 E3:E6 E7:E1048576">
      <formula1>"外部,内部,地点间,模块内"</formula1>
    </dataValidation>
    <dataValidation allowBlank="1" showInputMessage="1" showErrorMessage="1" sqref="F1 E2:F2 F3:F6 F7:F1048576 G3:G6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zoomScale="115" zoomScaleNormal="115" workbookViewId="0">
      <selection activeCell="H5" sqref="H5"/>
    </sheetView>
  </sheetViews>
  <sheetFormatPr defaultColWidth="9" defaultRowHeight="13.5" outlineLevelRow="5"/>
  <cols>
    <col min="1" max="1" width="5.25833333333333" style="25" customWidth="1"/>
    <col min="2" max="2" width="21.875" style="26" customWidth="1"/>
    <col min="3" max="3" width="12.7583333333333" style="26" customWidth="1"/>
    <col min="4" max="6" width="9" style="26"/>
    <col min="7" max="7" width="9" style="69"/>
    <col min="8" max="8" width="10.4333333333333" style="26" customWidth="1"/>
    <col min="9" max="9" width="9" style="26" customWidth="1"/>
    <col min="10" max="10" width="6.5" style="27" customWidth="1"/>
    <col min="11" max="11" width="6.5" style="26" customWidth="1"/>
    <col min="12" max="12" width="12.625" style="26"/>
    <col min="13" max="14" width="6.5" style="27" customWidth="1"/>
    <col min="15" max="16384" width="9" style="26"/>
  </cols>
  <sheetData>
    <row r="1" spans="1:14">
      <c r="A1" s="70"/>
      <c r="B1" s="71"/>
      <c r="C1" s="71"/>
      <c r="D1" s="72" t="s">
        <v>30</v>
      </c>
      <c r="E1" s="73"/>
      <c r="F1" s="73"/>
      <c r="G1" s="74"/>
      <c r="H1" s="70" t="s">
        <v>31</v>
      </c>
      <c r="I1" s="70"/>
      <c r="J1" s="70"/>
      <c r="K1" s="70" t="s">
        <v>32</v>
      </c>
      <c r="L1" s="70"/>
      <c r="M1" s="70"/>
      <c r="N1" s="80" t="s">
        <v>33</v>
      </c>
    </row>
    <row r="2" ht="15" spans="1:14">
      <c r="A2" s="70" t="s">
        <v>1</v>
      </c>
      <c r="B2" s="70" t="s">
        <v>34</v>
      </c>
      <c r="C2" s="70" t="s">
        <v>35</v>
      </c>
      <c r="D2" s="70" t="s">
        <v>36</v>
      </c>
      <c r="E2" s="70" t="s">
        <v>37</v>
      </c>
      <c r="F2" s="70" t="s">
        <v>38</v>
      </c>
      <c r="G2" s="75" t="s">
        <v>39</v>
      </c>
      <c r="H2" s="70" t="s">
        <v>40</v>
      </c>
      <c r="I2" s="70" t="s">
        <v>41</v>
      </c>
      <c r="J2" s="80" t="s">
        <v>17</v>
      </c>
      <c r="K2" s="70" t="s">
        <v>40</v>
      </c>
      <c r="L2" s="70" t="s">
        <v>41</v>
      </c>
      <c r="M2" s="80" t="s">
        <v>17</v>
      </c>
      <c r="N2" s="80"/>
    </row>
    <row r="3" spans="1:14">
      <c r="A3" s="70">
        <v>1</v>
      </c>
      <c r="B3" s="76" t="s">
        <v>21</v>
      </c>
      <c r="C3" s="76" t="s">
        <v>20</v>
      </c>
      <c r="D3" s="70">
        <v>510</v>
      </c>
      <c r="E3" s="70">
        <v>480</v>
      </c>
      <c r="F3" s="70">
        <v>125</v>
      </c>
      <c r="G3" s="75">
        <f>D3*E3*F3/1000000000</f>
        <v>0.0306</v>
      </c>
      <c r="H3" s="70">
        <v>46</v>
      </c>
      <c r="I3" s="81">
        <f>H3/G3</f>
        <v>1503.26797385621</v>
      </c>
      <c r="J3" s="82">
        <f>4600/I3</f>
        <v>3.06</v>
      </c>
      <c r="K3" s="83">
        <v>1</v>
      </c>
      <c r="L3" s="82">
        <f>K3/G3</f>
        <v>32.6797385620915</v>
      </c>
      <c r="M3" s="82">
        <f>200/L3</f>
        <v>6.12</v>
      </c>
      <c r="N3" s="82">
        <f>(J3+M3)/2</f>
        <v>4.59</v>
      </c>
    </row>
    <row r="4" spans="1:14">
      <c r="A4" s="70">
        <v>2</v>
      </c>
      <c r="B4" s="76" t="s">
        <v>25</v>
      </c>
      <c r="C4" s="77" t="s">
        <v>24</v>
      </c>
      <c r="D4" s="70">
        <v>510</v>
      </c>
      <c r="E4" s="70">
        <v>480</v>
      </c>
      <c r="F4" s="70">
        <v>125</v>
      </c>
      <c r="G4" s="75">
        <f>D4*E4*F4/1000000000</f>
        <v>0.0306</v>
      </c>
      <c r="H4" s="70">
        <v>46</v>
      </c>
      <c r="I4" s="81">
        <f>H4/G4</f>
        <v>1503.26797385621</v>
      </c>
      <c r="J4" s="82">
        <f>4600/I4</f>
        <v>3.06</v>
      </c>
      <c r="K4" s="83">
        <v>1</v>
      </c>
      <c r="L4" s="82">
        <f>K4/G4</f>
        <v>32.6797385620915</v>
      </c>
      <c r="M4" s="82">
        <f>200/L4</f>
        <v>6.12</v>
      </c>
      <c r="N4" s="82">
        <f>(J4+M4)/2</f>
        <v>4.59</v>
      </c>
    </row>
    <row r="5" ht="15.95" customHeight="1" spans="1:14">
      <c r="A5" s="70">
        <v>3</v>
      </c>
      <c r="B5" s="78" t="s">
        <v>27</v>
      </c>
      <c r="C5" s="79" t="s">
        <v>26</v>
      </c>
      <c r="D5" s="70">
        <v>500</v>
      </c>
      <c r="E5" s="70">
        <v>460</v>
      </c>
      <c r="F5" s="70">
        <v>120</v>
      </c>
      <c r="G5" s="75">
        <f>D5*E5*F5/1000000000</f>
        <v>0.0276</v>
      </c>
      <c r="H5" s="70">
        <v>46</v>
      </c>
      <c r="I5" s="81">
        <f>H5/G5</f>
        <v>1666.66666666667</v>
      </c>
      <c r="J5" s="82">
        <f>4600/I5</f>
        <v>2.76</v>
      </c>
      <c r="K5" s="83">
        <v>1</v>
      </c>
      <c r="L5" s="82">
        <f>K5/G5</f>
        <v>36.231884057971</v>
      </c>
      <c r="M5" s="82">
        <f>200/L5</f>
        <v>5.52</v>
      </c>
      <c r="N5" s="82">
        <f>(J5+M5)/2</f>
        <v>4.14</v>
      </c>
    </row>
    <row r="6" ht="15.95" customHeight="1" spans="1:14">
      <c r="A6" s="70">
        <v>4</v>
      </c>
      <c r="B6" s="78" t="s">
        <v>29</v>
      </c>
      <c r="C6" s="79" t="s">
        <v>28</v>
      </c>
      <c r="D6" s="70">
        <v>480</v>
      </c>
      <c r="E6" s="70">
        <v>460</v>
      </c>
      <c r="F6" s="70">
        <v>80</v>
      </c>
      <c r="G6" s="75">
        <f>D6*E6*F6/1000000000</f>
        <v>0.017664</v>
      </c>
      <c r="H6" s="70">
        <v>46</v>
      </c>
      <c r="I6" s="81">
        <f>H6/G6</f>
        <v>2604.16666666667</v>
      </c>
      <c r="J6" s="82">
        <f>4600/I6</f>
        <v>1.7664</v>
      </c>
      <c r="K6" s="83">
        <v>1</v>
      </c>
      <c r="L6" s="82">
        <f>K6/G6</f>
        <v>56.6123188405797</v>
      </c>
      <c r="M6" s="82">
        <f>200/L6</f>
        <v>3.5328</v>
      </c>
      <c r="N6" s="82">
        <f>(J6+M6)/2</f>
        <v>2.6496</v>
      </c>
    </row>
  </sheetData>
  <mergeCells count="4">
    <mergeCell ref="D1:G1"/>
    <mergeCell ref="H1:J1"/>
    <mergeCell ref="K1:M1"/>
    <mergeCell ref="N1:N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zoomScale="70" zoomScaleNormal="70" workbookViewId="0">
      <pane ySplit="2" topLeftCell="A3" activePane="bottomLeft" state="frozen"/>
      <selection/>
      <selection pane="bottomLeft" activeCell="O3" sqref="O3:O6"/>
    </sheetView>
  </sheetViews>
  <sheetFormatPr defaultColWidth="19" defaultRowHeight="16.5" outlineLevelRow="5"/>
  <cols>
    <col min="1" max="1" width="6.625" style="53" customWidth="1"/>
    <col min="2" max="2" width="12.875" style="53" customWidth="1"/>
    <col min="3" max="3" width="19.625" style="54" customWidth="1"/>
    <col min="4" max="4" width="17.5" style="54" customWidth="1"/>
    <col min="5" max="5" width="11" style="53" customWidth="1"/>
    <col min="6" max="6" width="9.25833333333333" style="55" customWidth="1"/>
    <col min="7" max="7" width="13.875" style="53" customWidth="1"/>
    <col min="8" max="8" width="9.5" style="55" customWidth="1"/>
    <col min="9" max="9" width="14.5" style="53" customWidth="1"/>
    <col min="10" max="10" width="10" style="56" customWidth="1"/>
    <col min="11" max="13" width="9.25833333333333" style="53" customWidth="1"/>
    <col min="14" max="14" width="7.375" style="53" customWidth="1"/>
    <col min="15" max="15" width="9.25833333333333" style="57" customWidth="1"/>
    <col min="16" max="16" width="13.375" style="57" customWidth="1"/>
    <col min="17" max="17" width="11.625" style="57" customWidth="1"/>
    <col min="18" max="16373" width="19.375" style="53" customWidth="1"/>
    <col min="16374" max="16384" width="19" style="53"/>
  </cols>
  <sheetData>
    <row r="1" ht="36.95" customHeight="1" spans="1:9">
      <c r="A1" s="58" t="s">
        <v>42</v>
      </c>
      <c r="B1" s="58"/>
      <c r="C1" s="58"/>
      <c r="D1" s="58"/>
      <c r="E1" s="58"/>
      <c r="F1" s="58"/>
      <c r="G1" s="58"/>
      <c r="H1" s="58"/>
      <c r="I1" s="58"/>
    </row>
    <row r="2" ht="45" customHeight="1" spans="1:17">
      <c r="A2" s="59" t="s">
        <v>1</v>
      </c>
      <c r="B2" s="59" t="s">
        <v>43</v>
      </c>
      <c r="C2" s="60" t="s">
        <v>44</v>
      </c>
      <c r="D2" s="60" t="s">
        <v>45</v>
      </c>
      <c r="E2" s="60" t="s">
        <v>46</v>
      </c>
      <c r="F2" s="61" t="s">
        <v>47</v>
      </c>
      <c r="G2" s="60" t="s">
        <v>48</v>
      </c>
      <c r="H2" s="62" t="s">
        <v>49</v>
      </c>
      <c r="I2" s="59" t="s">
        <v>48</v>
      </c>
      <c r="J2" s="68" t="s">
        <v>50</v>
      </c>
      <c r="K2" s="54" t="s">
        <v>51</v>
      </c>
      <c r="L2" s="54" t="s">
        <v>52</v>
      </c>
      <c r="M2" s="54" t="s">
        <v>53</v>
      </c>
      <c r="N2" s="53" t="s">
        <v>13</v>
      </c>
      <c r="O2" s="57" t="s">
        <v>54</v>
      </c>
      <c r="Q2" s="57" t="s">
        <v>55</v>
      </c>
    </row>
    <row r="3" s="53" customFormat="1" ht="39" customHeight="1" spans="1:17">
      <c r="A3" s="59">
        <v>1</v>
      </c>
      <c r="B3" s="63" t="s">
        <v>20</v>
      </c>
      <c r="C3" s="64" t="s">
        <v>21</v>
      </c>
      <c r="D3" s="65" t="s">
        <v>56</v>
      </c>
      <c r="E3" s="66">
        <v>0.78</v>
      </c>
      <c r="F3" s="62">
        <v>0.3333</v>
      </c>
      <c r="G3" s="60">
        <f>E3*F3</f>
        <v>0.259974</v>
      </c>
      <c r="H3" s="62">
        <v>0.6666</v>
      </c>
      <c r="I3" s="59">
        <f>E3*H3</f>
        <v>0.519948</v>
      </c>
      <c r="J3" s="68">
        <f>F3/H3*100</f>
        <v>50</v>
      </c>
      <c r="K3" s="53">
        <v>18.72</v>
      </c>
      <c r="L3" s="53">
        <v>13.38</v>
      </c>
      <c r="M3" s="53">
        <f>(G3*K3+I3*L3)/(G3+I3)</f>
        <v>15.16</v>
      </c>
      <c r="N3" s="53">
        <v>0.8961</v>
      </c>
      <c r="O3" s="57">
        <f>M3*E3</f>
        <v>11.8248</v>
      </c>
      <c r="P3" s="57" t="str">
        <f>VLOOKUP(B3,'目标价格核算明细表 (更新)'!C:H,1,0)</f>
        <v>SHT0016130</v>
      </c>
      <c r="Q3" s="57">
        <f>(G3+I3)</f>
        <v>0.779922</v>
      </c>
    </row>
    <row r="4" ht="39" customHeight="1" spans="1:17">
      <c r="A4" s="59">
        <v>2</v>
      </c>
      <c r="B4" s="63" t="s">
        <v>24</v>
      </c>
      <c r="C4" s="64" t="s">
        <v>25</v>
      </c>
      <c r="D4" s="65" t="s">
        <v>56</v>
      </c>
      <c r="E4" s="66">
        <v>0.78</v>
      </c>
      <c r="F4" s="62">
        <v>0.3333</v>
      </c>
      <c r="G4" s="60">
        <f>E4*F4</f>
        <v>0.259974</v>
      </c>
      <c r="H4" s="62">
        <v>0.6666</v>
      </c>
      <c r="I4" s="59">
        <f>E4*H4</f>
        <v>0.519948</v>
      </c>
      <c r="J4" s="68">
        <f>F4/H4*100</f>
        <v>50</v>
      </c>
      <c r="K4" s="53">
        <v>18.72</v>
      </c>
      <c r="L4" s="53">
        <v>13.38</v>
      </c>
      <c r="M4" s="53">
        <f>(G4*K4+I4*L4)/(G4+I4)</f>
        <v>15.16</v>
      </c>
      <c r="N4" s="53">
        <v>0.8961</v>
      </c>
      <c r="O4" s="57">
        <f>M4*E4</f>
        <v>11.8248</v>
      </c>
      <c r="P4" s="57" t="str">
        <f>VLOOKUP(B4,'目标价格核算明细表 (更新)'!C:H,1,0)</f>
        <v>SHT0016129</v>
      </c>
      <c r="Q4" s="57">
        <f>(G4+I4)</f>
        <v>0.779922</v>
      </c>
    </row>
    <row r="5" ht="39" customHeight="1" spans="1:17">
      <c r="A5" s="59">
        <v>3</v>
      </c>
      <c r="B5" s="67" t="s">
        <v>26</v>
      </c>
      <c r="C5" s="65" t="s">
        <v>27</v>
      </c>
      <c r="D5" s="64" t="s">
        <v>57</v>
      </c>
      <c r="E5" s="66">
        <v>0.5972</v>
      </c>
      <c r="F5" s="62">
        <v>0.3333</v>
      </c>
      <c r="G5" s="60">
        <f>E5*F5</f>
        <v>0.19904676</v>
      </c>
      <c r="H5" s="62">
        <v>0.6666</v>
      </c>
      <c r="I5" s="59">
        <f>E5*H5</f>
        <v>0.39809352</v>
      </c>
      <c r="J5" s="68">
        <f>F5/H5*100</f>
        <v>50</v>
      </c>
      <c r="K5" s="53">
        <v>18.72</v>
      </c>
      <c r="L5" s="53">
        <v>13.38</v>
      </c>
      <c r="M5" s="53">
        <f>(G5*K5+I5*L5)/(G5+I5)</f>
        <v>15.16</v>
      </c>
      <c r="N5" s="53">
        <v>26.3761</v>
      </c>
      <c r="O5" s="57">
        <f>M5*E5</f>
        <v>9.053552</v>
      </c>
      <c r="P5" s="57" t="str">
        <f>VLOOKUP(B5,'目标价格核算明细表 (更新)'!C:H,1,0)</f>
        <v>SLT0011623</v>
      </c>
      <c r="Q5" s="57">
        <f>(G5+I5)</f>
        <v>0.59714028</v>
      </c>
    </row>
    <row r="6" ht="39" customHeight="1" spans="1:17">
      <c r="A6" s="59">
        <v>4</v>
      </c>
      <c r="B6" s="67" t="s">
        <v>28</v>
      </c>
      <c r="C6" s="65" t="s">
        <v>29</v>
      </c>
      <c r="D6" s="64" t="s">
        <v>57</v>
      </c>
      <c r="E6" s="66">
        <v>0.2897</v>
      </c>
      <c r="F6" s="62">
        <v>0.3333</v>
      </c>
      <c r="G6" s="60">
        <f>E6*F6</f>
        <v>0.09655701</v>
      </c>
      <c r="H6" s="62">
        <v>0.6666</v>
      </c>
      <c r="I6" s="59">
        <f>E6*H6</f>
        <v>0.19311402</v>
      </c>
      <c r="J6" s="68">
        <f>F6/H6*100</f>
        <v>50</v>
      </c>
      <c r="K6" s="53">
        <v>18.72</v>
      </c>
      <c r="L6" s="53">
        <v>13.38</v>
      </c>
      <c r="M6" s="53">
        <f>(G6*K6+I6*L6)/(G6+I6)</f>
        <v>15.16</v>
      </c>
      <c r="N6" s="53">
        <v>0.9461</v>
      </c>
      <c r="O6" s="57">
        <f>M6*E6</f>
        <v>4.391852</v>
      </c>
      <c r="P6" s="57" t="str">
        <f>VLOOKUP(B6,'目标价格核算明细表 (更新)'!C:H,1,0)</f>
        <v>SLT0011737</v>
      </c>
      <c r="Q6" s="57">
        <f>(G6+I6)</f>
        <v>0.28967103</v>
      </c>
    </row>
  </sheetData>
  <autoFilter ref="A2:Q6">
    <extLst/>
  </autoFilter>
  <printOptions horizontalCentered="1" verticalCentered="1"/>
  <pageMargins left="0" right="0" top="0" bottom="0.275" header="0" footer="0"/>
  <pageSetup paperSize="9" scale="7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13" sqref="G13"/>
    </sheetView>
  </sheetViews>
  <sheetFormatPr defaultColWidth="9" defaultRowHeight="13.5" outlineLevelCol="7"/>
  <cols>
    <col min="1" max="2" width="11.125" style="25" customWidth="1"/>
    <col min="3" max="3" width="12.75" style="25" customWidth="1"/>
    <col min="4" max="4" width="9" style="26"/>
    <col min="5" max="5" width="16.625" style="27" customWidth="1"/>
    <col min="6" max="6" width="11.25" style="27" customWidth="1"/>
    <col min="7" max="7" width="8.375" style="27" customWidth="1"/>
    <col min="8" max="8" width="15.375" style="26" customWidth="1"/>
    <col min="9" max="9" width="9" style="28"/>
    <col min="10" max="16384" width="9" style="26"/>
  </cols>
  <sheetData>
    <row r="1" ht="24" customHeight="1" spans="1:8">
      <c r="A1" s="29" t="s">
        <v>58</v>
      </c>
      <c r="B1" s="29"/>
      <c r="C1" s="29"/>
      <c r="D1" s="29"/>
      <c r="E1" s="29"/>
      <c r="F1" s="29"/>
      <c r="G1" s="29"/>
      <c r="H1" s="29"/>
    </row>
    <row r="2" ht="31.5" customHeight="1" spans="1:8">
      <c r="A2" s="30" t="s">
        <v>43</v>
      </c>
      <c r="B2" s="31" t="s">
        <v>59</v>
      </c>
      <c r="C2" s="31" t="s">
        <v>60</v>
      </c>
      <c r="D2" s="31" t="s">
        <v>60</v>
      </c>
      <c r="E2" s="31" t="s">
        <v>61</v>
      </c>
      <c r="F2" s="31" t="s">
        <v>62</v>
      </c>
      <c r="G2" s="31" t="s">
        <v>63</v>
      </c>
      <c r="H2" s="32" t="s">
        <v>8</v>
      </c>
    </row>
    <row r="3" ht="20.1" customHeight="1" spans="1:8">
      <c r="A3" s="33" t="s">
        <v>64</v>
      </c>
      <c r="B3" s="34" t="s">
        <v>65</v>
      </c>
      <c r="C3" s="34" t="s">
        <v>66</v>
      </c>
      <c r="D3" s="34" t="s">
        <v>67</v>
      </c>
      <c r="E3" s="35">
        <v>0.0018</v>
      </c>
      <c r="F3" s="36">
        <v>48.5</v>
      </c>
      <c r="G3" s="34">
        <f t="shared" ref="G3:G12" si="0">E3*F3</f>
        <v>0.0873</v>
      </c>
      <c r="H3" s="37"/>
    </row>
    <row r="4" ht="20.1" customHeight="1" spans="1:8">
      <c r="A4" s="38" t="s">
        <v>64</v>
      </c>
      <c r="B4" s="39" t="s">
        <v>68</v>
      </c>
      <c r="C4" s="39" t="s">
        <v>69</v>
      </c>
      <c r="D4" s="39" t="s">
        <v>67</v>
      </c>
      <c r="E4" s="40">
        <v>0.0066</v>
      </c>
      <c r="F4" s="41">
        <v>46.56</v>
      </c>
      <c r="G4" s="42">
        <f t="shared" si="0"/>
        <v>0.307296</v>
      </c>
      <c r="H4" s="43"/>
    </row>
    <row r="5" ht="20.1" customHeight="1" spans="1:8">
      <c r="A5" s="44" t="s">
        <v>64</v>
      </c>
      <c r="B5" s="42" t="s">
        <v>70</v>
      </c>
      <c r="C5" s="42" t="s">
        <v>71</v>
      </c>
      <c r="D5" s="45" t="s">
        <v>72</v>
      </c>
      <c r="E5" s="40">
        <v>0.630915</v>
      </c>
      <c r="F5" s="46">
        <v>11.4130555555556</v>
      </c>
      <c r="G5" s="42">
        <f t="shared" si="0"/>
        <v>7.20066794583333</v>
      </c>
      <c r="H5" s="43"/>
    </row>
    <row r="6" ht="20.1" customHeight="1" spans="1:8">
      <c r="A6" s="38" t="s">
        <v>64</v>
      </c>
      <c r="B6" s="39" t="s">
        <v>73</v>
      </c>
      <c r="C6" s="39" t="s">
        <v>71</v>
      </c>
      <c r="D6" s="45" t="s">
        <v>74</v>
      </c>
      <c r="E6" s="40">
        <v>0.315457</v>
      </c>
      <c r="F6" s="46">
        <v>11.9411111111111</v>
      </c>
      <c r="G6" s="42">
        <f t="shared" si="0"/>
        <v>3.76690708777778</v>
      </c>
      <c r="H6" s="43"/>
    </row>
    <row r="7" ht="20.1" customHeight="1" spans="1:8">
      <c r="A7" s="44" t="s">
        <v>64</v>
      </c>
      <c r="B7" s="42" t="s">
        <v>75</v>
      </c>
      <c r="C7" s="42" t="s">
        <v>76</v>
      </c>
      <c r="D7" s="42" t="s">
        <v>67</v>
      </c>
      <c r="E7" s="40">
        <v>0.00144</v>
      </c>
      <c r="F7" s="41">
        <v>160.05</v>
      </c>
      <c r="G7" s="42">
        <f t="shared" si="0"/>
        <v>0.230472</v>
      </c>
      <c r="H7" s="43"/>
    </row>
    <row r="8" ht="20.1" customHeight="1" spans="1:8">
      <c r="A8" s="38" t="s">
        <v>64</v>
      </c>
      <c r="B8" s="39" t="s">
        <v>77</v>
      </c>
      <c r="C8" s="39" t="s">
        <v>78</v>
      </c>
      <c r="D8" s="39" t="s">
        <v>67</v>
      </c>
      <c r="E8" s="40">
        <v>0.0048</v>
      </c>
      <c r="F8" s="41">
        <v>92.15</v>
      </c>
      <c r="G8" s="42">
        <f t="shared" si="0"/>
        <v>0.44232</v>
      </c>
      <c r="H8" s="43"/>
    </row>
    <row r="9" ht="20.1" customHeight="1" spans="1:8">
      <c r="A9" s="44" t="s">
        <v>64</v>
      </c>
      <c r="B9" s="42" t="s">
        <v>79</v>
      </c>
      <c r="C9" s="42" t="s">
        <v>80</v>
      </c>
      <c r="D9" s="42" t="s">
        <v>67</v>
      </c>
      <c r="E9" s="40">
        <v>0.006</v>
      </c>
      <c r="F9" s="41">
        <v>77.6</v>
      </c>
      <c r="G9" s="42">
        <f t="shared" si="0"/>
        <v>0.4656</v>
      </c>
      <c r="H9" s="43"/>
    </row>
    <row r="10" ht="20.1" customHeight="1" spans="1:8">
      <c r="A10" s="38" t="s">
        <v>64</v>
      </c>
      <c r="B10" s="39" t="s">
        <v>81</v>
      </c>
      <c r="C10" s="39" t="s">
        <v>82</v>
      </c>
      <c r="D10" s="39" t="s">
        <v>67</v>
      </c>
      <c r="E10" s="40">
        <v>0.004</v>
      </c>
      <c r="F10" s="41">
        <v>33.95</v>
      </c>
      <c r="G10" s="42">
        <f t="shared" si="0"/>
        <v>0.1358</v>
      </c>
      <c r="H10" s="43"/>
    </row>
    <row r="11" ht="20.1" customHeight="1" spans="1:8">
      <c r="A11" s="44" t="s">
        <v>64</v>
      </c>
      <c r="B11" s="42" t="s">
        <v>83</v>
      </c>
      <c r="C11" s="42" t="s">
        <v>84</v>
      </c>
      <c r="D11" s="42" t="s">
        <v>67</v>
      </c>
      <c r="E11" s="40">
        <v>0.032</v>
      </c>
      <c r="F11" s="41">
        <v>20.37</v>
      </c>
      <c r="G11" s="42">
        <f t="shared" si="0"/>
        <v>0.65184</v>
      </c>
      <c r="H11" s="43"/>
    </row>
    <row r="12" ht="20.1" customHeight="1" spans="1:8">
      <c r="A12" s="38" t="s">
        <v>64</v>
      </c>
      <c r="B12" s="39" t="s">
        <v>85</v>
      </c>
      <c r="C12" s="39" t="s">
        <v>86</v>
      </c>
      <c r="D12" s="39" t="s">
        <v>67</v>
      </c>
      <c r="E12" s="47">
        <v>0.006</v>
      </c>
      <c r="F12" s="41">
        <v>15.52</v>
      </c>
      <c r="G12" s="42">
        <f t="shared" si="0"/>
        <v>0.09312</v>
      </c>
      <c r="H12" s="43"/>
    </row>
    <row r="13" ht="20.1" customHeight="1" spans="1:8">
      <c r="A13" s="48"/>
      <c r="B13" s="49"/>
      <c r="C13" s="50" t="s">
        <v>87</v>
      </c>
      <c r="D13" s="49"/>
      <c r="E13" s="51">
        <f>SUM(E3:E12)</f>
        <v>1.009012</v>
      </c>
      <c r="F13" s="50"/>
      <c r="G13" s="51">
        <f>SUM(G3:G12)</f>
        <v>13.3813230336111</v>
      </c>
      <c r="H13" s="52"/>
    </row>
    <row r="14" ht="19.5" customHeight="1"/>
    <row r="15" ht="19.5" customHeight="1"/>
  </sheetData>
  <mergeCells count="1">
    <mergeCell ref="A1:H1"/>
  </mergeCells>
  <pageMargins left="0.53" right="0.46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B1" workbookViewId="0">
      <pane ySplit="2" topLeftCell="A3" activePane="bottomLeft" state="frozen"/>
      <selection/>
      <selection pane="bottomLeft" activeCell="O11" sqref="O11"/>
    </sheetView>
  </sheetViews>
  <sheetFormatPr defaultColWidth="9" defaultRowHeight="16.5"/>
  <cols>
    <col min="1" max="2" width="5.125" style="12" customWidth="1"/>
    <col min="3" max="4" width="8.875" style="12" customWidth="1"/>
    <col min="5" max="5" width="15" style="12" customWidth="1"/>
    <col min="6" max="6" width="10.875" style="12" customWidth="1"/>
    <col min="7" max="7" width="13.375" style="12" customWidth="1"/>
    <col min="8" max="8" width="29.7583333333333" style="12" customWidth="1"/>
    <col min="9" max="11" width="8.875" style="12" customWidth="1"/>
    <col min="12" max="12" width="14.125" style="13" customWidth="1"/>
    <col min="13" max="13" width="12.625" style="12" customWidth="1"/>
    <col min="14" max="14" width="8.875" style="12" customWidth="1"/>
    <col min="15" max="15" width="18.7583333333333" style="12" customWidth="1"/>
    <col min="16" max="16384" width="9" style="12"/>
  </cols>
  <sheetData>
    <row r="1" ht="21" spans="1:15">
      <c r="A1" s="14" t="s">
        <v>88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0"/>
      <c r="M1" s="14"/>
      <c r="N1" s="14"/>
      <c r="O1" s="14"/>
    </row>
    <row r="2" s="11" customFormat="1" ht="15" spans="1:15">
      <c r="A2" s="15" t="s">
        <v>1</v>
      </c>
      <c r="B2" s="15" t="s">
        <v>89</v>
      </c>
      <c r="C2" s="15" t="s">
        <v>90</v>
      </c>
      <c r="D2" s="15" t="s">
        <v>2</v>
      </c>
      <c r="E2" s="16" t="s">
        <v>91</v>
      </c>
      <c r="F2" s="16" t="s">
        <v>92</v>
      </c>
      <c r="G2" s="16" t="s">
        <v>3</v>
      </c>
      <c r="H2" s="16" t="s">
        <v>4</v>
      </c>
      <c r="I2" s="16" t="s">
        <v>93</v>
      </c>
      <c r="J2" s="16" t="s">
        <v>94</v>
      </c>
      <c r="K2" s="16" t="s">
        <v>95</v>
      </c>
      <c r="L2" s="21" t="s">
        <v>96</v>
      </c>
      <c r="M2" s="16" t="s">
        <v>7</v>
      </c>
      <c r="N2" s="16" t="s">
        <v>97</v>
      </c>
      <c r="O2" s="22" t="s">
        <v>8</v>
      </c>
    </row>
    <row r="3" spans="1:15">
      <c r="A3" s="17"/>
      <c r="B3" s="17"/>
      <c r="C3" s="17"/>
      <c r="D3" s="17" t="s">
        <v>19</v>
      </c>
      <c r="E3" s="18"/>
      <c r="F3" s="18"/>
      <c r="G3" s="19" t="s">
        <v>98</v>
      </c>
      <c r="H3" s="19" t="s">
        <v>99</v>
      </c>
      <c r="I3" s="19" t="s">
        <v>67</v>
      </c>
      <c r="J3" s="18" t="s">
        <v>100</v>
      </c>
      <c r="K3" s="18" t="s">
        <v>101</v>
      </c>
      <c r="L3" s="23">
        <v>0.11</v>
      </c>
      <c r="M3" s="18"/>
      <c r="N3" s="18"/>
      <c r="O3" s="24"/>
    </row>
    <row r="4" spans="1:15">
      <c r="A4" s="17"/>
      <c r="B4" s="17"/>
      <c r="C4" s="17"/>
      <c r="D4" s="17" t="s">
        <v>19</v>
      </c>
      <c r="E4" s="18"/>
      <c r="F4" s="18"/>
      <c r="G4" s="19" t="s">
        <v>102</v>
      </c>
      <c r="H4" s="19" t="s">
        <v>103</v>
      </c>
      <c r="I4" s="19" t="s">
        <v>67</v>
      </c>
      <c r="J4" s="18" t="s">
        <v>100</v>
      </c>
      <c r="K4" s="18" t="s">
        <v>101</v>
      </c>
      <c r="L4" s="19">
        <v>0.17</v>
      </c>
      <c r="M4" s="18"/>
      <c r="N4" s="18"/>
      <c r="O4" s="24"/>
    </row>
    <row r="5" spans="1:15">
      <c r="A5" s="17"/>
      <c r="B5" s="17"/>
      <c r="C5" s="17"/>
      <c r="D5" s="17" t="s">
        <v>19</v>
      </c>
      <c r="E5" s="18"/>
      <c r="F5" s="18"/>
      <c r="G5" s="19" t="s">
        <v>104</v>
      </c>
      <c r="H5" s="19" t="s">
        <v>105</v>
      </c>
      <c r="I5" s="19" t="s">
        <v>106</v>
      </c>
      <c r="J5" s="18" t="s">
        <v>107</v>
      </c>
      <c r="K5" s="18" t="s">
        <v>101</v>
      </c>
      <c r="L5" s="19">
        <v>14.87</v>
      </c>
      <c r="M5" s="18"/>
      <c r="N5" s="18"/>
      <c r="O5" s="24"/>
    </row>
    <row r="6" spans="1:15">
      <c r="A6" s="17"/>
      <c r="B6" s="17"/>
      <c r="C6" s="17"/>
      <c r="D6" s="17" t="s">
        <v>19</v>
      </c>
      <c r="E6" s="18"/>
      <c r="F6" s="18"/>
      <c r="G6" s="19" t="s">
        <v>108</v>
      </c>
      <c r="H6" s="19" t="s">
        <v>109</v>
      </c>
      <c r="I6" s="19" t="s">
        <v>67</v>
      </c>
      <c r="J6" s="18" t="s">
        <v>100</v>
      </c>
      <c r="K6" s="18" t="s">
        <v>101</v>
      </c>
      <c r="L6" s="19">
        <v>0.15</v>
      </c>
      <c r="M6" s="18"/>
      <c r="N6" s="18"/>
      <c r="O6" s="24"/>
    </row>
    <row r="7" spans="1:15">
      <c r="A7" s="17"/>
      <c r="B7" s="17"/>
      <c r="C7" s="17"/>
      <c r="D7" s="17" t="s">
        <v>19</v>
      </c>
      <c r="E7" s="18"/>
      <c r="F7" s="18"/>
      <c r="G7" s="19" t="s">
        <v>110</v>
      </c>
      <c r="H7" s="19" t="s">
        <v>111</v>
      </c>
      <c r="I7" s="19" t="s">
        <v>112</v>
      </c>
      <c r="J7" s="18" t="s">
        <v>100</v>
      </c>
      <c r="K7" s="18" t="s">
        <v>101</v>
      </c>
      <c r="L7" s="19">
        <v>0.97</v>
      </c>
      <c r="M7" s="18"/>
      <c r="N7" s="18"/>
      <c r="O7" s="24"/>
    </row>
    <row r="8" spans="1:15">
      <c r="A8" s="17"/>
      <c r="B8" s="17"/>
      <c r="C8" s="17"/>
      <c r="D8" s="17" t="s">
        <v>19</v>
      </c>
      <c r="E8" s="18"/>
      <c r="F8" s="18"/>
      <c r="G8" s="19" t="s">
        <v>113</v>
      </c>
      <c r="H8" s="19" t="s">
        <v>114</v>
      </c>
      <c r="I8" s="19" t="s">
        <v>67</v>
      </c>
      <c r="J8" s="18" t="s">
        <v>100</v>
      </c>
      <c r="K8" s="18" t="s">
        <v>101</v>
      </c>
      <c r="L8" s="19">
        <v>1</v>
      </c>
      <c r="M8" s="18"/>
      <c r="N8" s="18"/>
      <c r="O8" s="24"/>
    </row>
    <row r="9" spans="1:15">
      <c r="A9" s="17"/>
      <c r="B9" s="17"/>
      <c r="C9" s="17"/>
      <c r="D9" s="17" t="s">
        <v>19</v>
      </c>
      <c r="E9" s="18"/>
      <c r="F9" s="18"/>
      <c r="G9" s="19" t="s">
        <v>115</v>
      </c>
      <c r="H9" s="19" t="s">
        <v>116</v>
      </c>
      <c r="I9" s="19"/>
      <c r="J9" s="18" t="s">
        <v>100</v>
      </c>
      <c r="K9" s="18" t="s">
        <v>101</v>
      </c>
      <c r="L9" s="19">
        <v>0.5</v>
      </c>
      <c r="M9" s="18"/>
      <c r="N9" s="18"/>
      <c r="O9" s="24" t="s">
        <v>117</v>
      </c>
    </row>
    <row r="10" spans="1:15">
      <c r="A10" s="17"/>
      <c r="B10" s="17"/>
      <c r="C10" s="17"/>
      <c r="D10" s="17" t="s">
        <v>19</v>
      </c>
      <c r="E10" s="18"/>
      <c r="F10" s="18"/>
      <c r="G10" s="19" t="s">
        <v>118</v>
      </c>
      <c r="H10" s="19" t="s">
        <v>119</v>
      </c>
      <c r="I10" s="19" t="s">
        <v>67</v>
      </c>
      <c r="J10" s="18" t="s">
        <v>100</v>
      </c>
      <c r="K10" s="18" t="s">
        <v>101</v>
      </c>
      <c r="L10" s="19">
        <v>22.69</v>
      </c>
      <c r="M10" s="18"/>
      <c r="N10" s="18"/>
      <c r="O10" s="24" t="s">
        <v>120</v>
      </c>
    </row>
  </sheetData>
  <mergeCells count="1">
    <mergeCell ref="A1:O1"/>
  </mergeCells>
  <conditionalFormatting sqref="L1:L10">
    <cfRule type="cellIs" dxfId="0" priority="1" operator="equal">
      <formula>0</formula>
    </cfRule>
  </conditionalFormatting>
  <dataValidations count="2">
    <dataValidation type="list" allowBlank="1" showInputMessage="1" showErrorMessage="1" sqref="K1 K10 K3:K7 K8:K9">
      <formula1>"外部,内部,地点间,模块内"</formula1>
    </dataValidation>
    <dataValidation allowBlank="1" showInputMessage="1" showErrorMessage="1" sqref="K2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2" sqref="$A2:$XFD2"/>
    </sheetView>
  </sheetViews>
  <sheetFormatPr defaultColWidth="9" defaultRowHeight="13.5"/>
  <cols>
    <col min="1" max="2" width="11.5" customWidth="1"/>
    <col min="3" max="3" width="14.625" customWidth="1"/>
    <col min="10" max="10" width="12.625"/>
  </cols>
  <sheetData>
    <row r="1" ht="21" customHeight="1" spans="1:10">
      <c r="A1" s="2" t="s">
        <v>121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8" customHeight="1" spans="1:10">
      <c r="A2" s="4" t="s">
        <v>43</v>
      </c>
      <c r="B2" s="4" t="s">
        <v>59</v>
      </c>
      <c r="C2" s="4" t="s">
        <v>60</v>
      </c>
      <c r="D2" s="4" t="s">
        <v>60</v>
      </c>
      <c r="E2" s="4" t="s">
        <v>122</v>
      </c>
      <c r="F2" s="4" t="s">
        <v>123</v>
      </c>
      <c r="G2" s="4" t="s">
        <v>124</v>
      </c>
      <c r="H2" s="4" t="s">
        <v>125</v>
      </c>
      <c r="I2" s="7" t="s">
        <v>126</v>
      </c>
      <c r="J2" s="7" t="s">
        <v>63</v>
      </c>
    </row>
    <row r="3" ht="18" customHeight="1" spans="1:10">
      <c r="A3" s="5" t="s">
        <v>24</v>
      </c>
      <c r="B3" s="5" t="s">
        <v>102</v>
      </c>
      <c r="C3" s="5" t="s">
        <v>103</v>
      </c>
      <c r="D3" s="5" t="s">
        <v>67</v>
      </c>
      <c r="E3" s="5" t="s">
        <v>67</v>
      </c>
      <c r="F3" s="5" t="s">
        <v>127</v>
      </c>
      <c r="G3" s="5" t="s">
        <v>128</v>
      </c>
      <c r="H3" s="6">
        <v>2</v>
      </c>
      <c r="I3" s="5">
        <v>0.17</v>
      </c>
      <c r="J3" s="8">
        <f>H3*I3</f>
        <v>0.34</v>
      </c>
    </row>
    <row r="4" ht="18" customHeight="1" spans="1:10">
      <c r="A4" s="5" t="s">
        <v>24</v>
      </c>
      <c r="B4" s="5" t="s">
        <v>98</v>
      </c>
      <c r="C4" s="5" t="s">
        <v>99</v>
      </c>
      <c r="D4" s="5" t="s">
        <v>67</v>
      </c>
      <c r="E4" s="5" t="s">
        <v>67</v>
      </c>
      <c r="F4" s="5" t="s">
        <v>127</v>
      </c>
      <c r="G4" s="5" t="s">
        <v>128</v>
      </c>
      <c r="H4" s="6">
        <v>1</v>
      </c>
      <c r="I4" s="9">
        <v>0.11</v>
      </c>
      <c r="J4" s="8">
        <f>H4*I4</f>
        <v>0.11</v>
      </c>
    </row>
    <row r="5" ht="18" customHeight="1" spans="1:10">
      <c r="A5" s="5" t="s">
        <v>24</v>
      </c>
      <c r="B5" s="5" t="s">
        <v>64</v>
      </c>
      <c r="C5" s="5" t="s">
        <v>129</v>
      </c>
      <c r="D5" s="5" t="s">
        <v>130</v>
      </c>
      <c r="E5" s="5" t="s">
        <v>67</v>
      </c>
      <c r="F5" s="5" t="s">
        <v>127</v>
      </c>
      <c r="G5" s="5" t="s">
        <v>131</v>
      </c>
      <c r="H5" s="6">
        <v>0.52</v>
      </c>
      <c r="I5" s="10">
        <v>13.3813230336111</v>
      </c>
      <c r="J5" s="8">
        <f>H5*I5</f>
        <v>6.95828797747778</v>
      </c>
    </row>
    <row r="6" ht="18" customHeight="1" spans="1:10">
      <c r="A6" s="5" t="s">
        <v>24</v>
      </c>
      <c r="B6" s="5" t="s">
        <v>104</v>
      </c>
      <c r="C6" s="5" t="s">
        <v>105</v>
      </c>
      <c r="D6" s="5" t="s">
        <v>106</v>
      </c>
      <c r="E6" s="5" t="s">
        <v>67</v>
      </c>
      <c r="F6" s="5" t="s">
        <v>127</v>
      </c>
      <c r="G6" s="5" t="s">
        <v>128</v>
      </c>
      <c r="H6" s="6">
        <v>0.03</v>
      </c>
      <c r="I6" s="8">
        <v>14.87</v>
      </c>
      <c r="J6" s="8">
        <f>H6*I6</f>
        <v>0.4461</v>
      </c>
    </row>
    <row r="7" ht="18" customHeight="1" spans="1:10">
      <c r="A7" s="5" t="s">
        <v>24</v>
      </c>
      <c r="B7" s="5" t="s">
        <v>132</v>
      </c>
      <c r="C7" s="5" t="s">
        <v>133</v>
      </c>
      <c r="D7" s="5" t="s">
        <v>67</v>
      </c>
      <c r="E7" s="5" t="s">
        <v>67</v>
      </c>
      <c r="F7" s="5" t="s">
        <v>127</v>
      </c>
      <c r="G7" s="5" t="s">
        <v>128</v>
      </c>
      <c r="H7" s="6">
        <v>0.26</v>
      </c>
      <c r="I7" s="5">
        <v>18.72</v>
      </c>
      <c r="J7" s="8">
        <f>H7*I7</f>
        <v>4.8672</v>
      </c>
    </row>
    <row r="8" ht="18" customHeight="1" spans="1:10">
      <c r="A8" s="5" t="s">
        <v>20</v>
      </c>
      <c r="B8" s="5" t="s">
        <v>102</v>
      </c>
      <c r="C8" s="5" t="s">
        <v>103</v>
      </c>
      <c r="D8" s="5" t="s">
        <v>67</v>
      </c>
      <c r="E8" s="5" t="s">
        <v>67</v>
      </c>
      <c r="F8" s="5" t="s">
        <v>127</v>
      </c>
      <c r="G8" s="5" t="s">
        <v>128</v>
      </c>
      <c r="H8" s="6">
        <v>2</v>
      </c>
      <c r="I8" s="5">
        <v>0.17</v>
      </c>
      <c r="J8" s="8">
        <f>H8*I8</f>
        <v>0.34</v>
      </c>
    </row>
    <row r="9" ht="18" customHeight="1" spans="1:10">
      <c r="A9" s="5" t="s">
        <v>20</v>
      </c>
      <c r="B9" s="5" t="s">
        <v>98</v>
      </c>
      <c r="C9" s="5" t="s">
        <v>99</v>
      </c>
      <c r="D9" s="5" t="s">
        <v>67</v>
      </c>
      <c r="E9" s="5" t="s">
        <v>67</v>
      </c>
      <c r="F9" s="5" t="s">
        <v>127</v>
      </c>
      <c r="G9" s="5" t="s">
        <v>128</v>
      </c>
      <c r="H9" s="6">
        <v>1</v>
      </c>
      <c r="I9" s="9">
        <v>0.11</v>
      </c>
      <c r="J9" s="8">
        <f>H9*I9</f>
        <v>0.11</v>
      </c>
    </row>
    <row r="10" ht="18" customHeight="1" spans="1:10">
      <c r="A10" s="5" t="s">
        <v>20</v>
      </c>
      <c r="B10" s="5" t="s">
        <v>64</v>
      </c>
      <c r="C10" s="5" t="s">
        <v>129</v>
      </c>
      <c r="D10" s="5" t="s">
        <v>130</v>
      </c>
      <c r="E10" s="5" t="s">
        <v>67</v>
      </c>
      <c r="F10" s="5" t="s">
        <v>127</v>
      </c>
      <c r="G10" s="5" t="s">
        <v>131</v>
      </c>
      <c r="H10" s="6">
        <v>0.52</v>
      </c>
      <c r="I10" s="10">
        <v>13.3813230336111</v>
      </c>
      <c r="J10" s="8">
        <f>H10*I10</f>
        <v>6.95828797747778</v>
      </c>
    </row>
    <row r="11" ht="18" customHeight="1" spans="1:10">
      <c r="A11" s="5" t="s">
        <v>20</v>
      </c>
      <c r="B11" s="5" t="s">
        <v>104</v>
      </c>
      <c r="C11" s="5" t="s">
        <v>105</v>
      </c>
      <c r="D11" s="5" t="s">
        <v>106</v>
      </c>
      <c r="E11" s="5" t="s">
        <v>67</v>
      </c>
      <c r="F11" s="5" t="s">
        <v>127</v>
      </c>
      <c r="G11" s="5" t="s">
        <v>128</v>
      </c>
      <c r="H11" s="6">
        <v>0.03</v>
      </c>
      <c r="I11" s="8">
        <v>14.87</v>
      </c>
      <c r="J11" s="8">
        <f>H11*I11</f>
        <v>0.4461</v>
      </c>
    </row>
    <row r="12" ht="18" customHeight="1" spans="1:10">
      <c r="A12" s="5" t="s">
        <v>20</v>
      </c>
      <c r="B12" s="5" t="s">
        <v>132</v>
      </c>
      <c r="C12" s="5" t="s">
        <v>133</v>
      </c>
      <c r="D12" s="5" t="s">
        <v>67</v>
      </c>
      <c r="E12" s="5" t="s">
        <v>67</v>
      </c>
      <c r="F12" s="5" t="s">
        <v>127</v>
      </c>
      <c r="G12" s="5" t="s">
        <v>128</v>
      </c>
      <c r="H12" s="6">
        <v>0.26</v>
      </c>
      <c r="I12" s="5">
        <v>18.72</v>
      </c>
      <c r="J12" s="8">
        <f>H12*I12</f>
        <v>4.8672</v>
      </c>
    </row>
    <row r="13" ht="18" customHeight="1" spans="1:10">
      <c r="A13" s="5" t="s">
        <v>26</v>
      </c>
      <c r="B13" s="5" t="s">
        <v>108</v>
      </c>
      <c r="C13" s="5" t="s">
        <v>109</v>
      </c>
      <c r="D13" s="5" t="s">
        <v>67</v>
      </c>
      <c r="E13" s="5" t="s">
        <v>67</v>
      </c>
      <c r="F13" s="5" t="s">
        <v>127</v>
      </c>
      <c r="G13" s="5" t="s">
        <v>128</v>
      </c>
      <c r="H13" s="6">
        <v>2</v>
      </c>
      <c r="I13" s="8">
        <v>0.15</v>
      </c>
      <c r="J13" s="8">
        <f>H13*I13</f>
        <v>0.3</v>
      </c>
    </row>
    <row r="14" ht="18" customHeight="1" spans="1:10">
      <c r="A14" s="5" t="s">
        <v>26</v>
      </c>
      <c r="B14" s="5" t="s">
        <v>110</v>
      </c>
      <c r="C14" s="5" t="s">
        <v>111</v>
      </c>
      <c r="D14" s="5" t="s">
        <v>112</v>
      </c>
      <c r="E14" s="5" t="s">
        <v>67</v>
      </c>
      <c r="F14" s="5" t="s">
        <v>127</v>
      </c>
      <c r="G14" s="5" t="s">
        <v>128</v>
      </c>
      <c r="H14" s="6">
        <v>2</v>
      </c>
      <c r="I14" s="8">
        <v>0.97</v>
      </c>
      <c r="J14" s="8">
        <f>H14*I14</f>
        <v>1.94</v>
      </c>
    </row>
    <row r="15" ht="18" customHeight="1" spans="1:11">
      <c r="A15" s="5" t="s">
        <v>26</v>
      </c>
      <c r="B15" s="5" t="s">
        <v>113</v>
      </c>
      <c r="C15" s="5" t="s">
        <v>114</v>
      </c>
      <c r="D15" s="5" t="s">
        <v>67</v>
      </c>
      <c r="E15" s="5" t="s">
        <v>67</v>
      </c>
      <c r="F15" s="5" t="s">
        <v>127</v>
      </c>
      <c r="G15" s="5" t="s">
        <v>128</v>
      </c>
      <c r="H15" s="6">
        <v>1</v>
      </c>
      <c r="I15" s="8">
        <v>1</v>
      </c>
      <c r="J15" s="8">
        <f>H15*I15</f>
        <v>1</v>
      </c>
      <c r="K15" t="s">
        <v>134</v>
      </c>
    </row>
    <row r="16" ht="18" customHeight="1" spans="1:11">
      <c r="A16" s="5" t="s">
        <v>26</v>
      </c>
      <c r="B16" s="5" t="s">
        <v>118</v>
      </c>
      <c r="C16" s="5" t="s">
        <v>119</v>
      </c>
      <c r="D16" s="5" t="s">
        <v>67</v>
      </c>
      <c r="E16" s="5" t="s">
        <v>67</v>
      </c>
      <c r="F16" s="5" t="s">
        <v>127</v>
      </c>
      <c r="G16" s="5" t="s">
        <v>128</v>
      </c>
      <c r="H16" s="6">
        <v>1</v>
      </c>
      <c r="I16" s="8">
        <v>22.69</v>
      </c>
      <c r="J16" s="8">
        <f>H16*I16</f>
        <v>22.69</v>
      </c>
      <c r="K16" t="s">
        <v>134</v>
      </c>
    </row>
    <row r="17" ht="18" customHeight="1" spans="1:10">
      <c r="A17" s="5" t="s">
        <v>26</v>
      </c>
      <c r="B17" s="5" t="s">
        <v>64</v>
      </c>
      <c r="C17" s="5" t="s">
        <v>129</v>
      </c>
      <c r="D17" s="5" t="s">
        <v>130</v>
      </c>
      <c r="E17" s="5" t="s">
        <v>67</v>
      </c>
      <c r="F17" s="5" t="s">
        <v>127</v>
      </c>
      <c r="G17" s="5" t="s">
        <v>131</v>
      </c>
      <c r="H17" s="6">
        <v>0.3981</v>
      </c>
      <c r="I17" s="10">
        <v>13.3813230336111</v>
      </c>
      <c r="J17" s="8">
        <f>H17*I17</f>
        <v>5.32710469968058</v>
      </c>
    </row>
    <row r="18" ht="18" customHeight="1" spans="1:10">
      <c r="A18" s="5" t="s">
        <v>26</v>
      </c>
      <c r="B18" s="5" t="s">
        <v>104</v>
      </c>
      <c r="C18" s="5" t="s">
        <v>105</v>
      </c>
      <c r="D18" s="5" t="s">
        <v>106</v>
      </c>
      <c r="E18" s="5" t="s">
        <v>67</v>
      </c>
      <c r="F18" s="5" t="s">
        <v>127</v>
      </c>
      <c r="G18" s="5" t="s">
        <v>128</v>
      </c>
      <c r="H18" s="6">
        <v>0.03</v>
      </c>
      <c r="I18" s="5">
        <v>14.87</v>
      </c>
      <c r="J18" s="8">
        <f>H18*I18</f>
        <v>0.4461</v>
      </c>
    </row>
    <row r="19" ht="18" customHeight="1" spans="1:10">
      <c r="A19" s="5" t="s">
        <v>26</v>
      </c>
      <c r="B19" s="5" t="s">
        <v>132</v>
      </c>
      <c r="C19" s="5" t="s">
        <v>133</v>
      </c>
      <c r="D19" s="5" t="s">
        <v>67</v>
      </c>
      <c r="E19" s="5" t="s">
        <v>67</v>
      </c>
      <c r="F19" s="5" t="s">
        <v>127</v>
      </c>
      <c r="G19" s="5" t="s">
        <v>128</v>
      </c>
      <c r="H19" s="6">
        <v>0.1991</v>
      </c>
      <c r="I19" s="5">
        <v>18.72</v>
      </c>
      <c r="J19" s="8">
        <f>H19*I19</f>
        <v>3.727152</v>
      </c>
    </row>
    <row r="20" ht="18" customHeight="1" spans="1:11">
      <c r="A20" s="5" t="s">
        <v>28</v>
      </c>
      <c r="B20" s="5" t="s">
        <v>115</v>
      </c>
      <c r="C20" s="5" t="s">
        <v>116</v>
      </c>
      <c r="D20" s="5" t="s">
        <v>67</v>
      </c>
      <c r="E20" s="5" t="s">
        <v>67</v>
      </c>
      <c r="F20" s="5" t="s">
        <v>127</v>
      </c>
      <c r="G20" s="5" t="s">
        <v>128</v>
      </c>
      <c r="H20" s="6">
        <v>1</v>
      </c>
      <c r="I20" s="8">
        <v>0.5</v>
      </c>
      <c r="J20" s="8">
        <f>H20*I20</f>
        <v>0.5</v>
      </c>
      <c r="K20" t="s">
        <v>134</v>
      </c>
    </row>
    <row r="21" ht="18" customHeight="1" spans="1:10">
      <c r="A21" s="5" t="s">
        <v>28</v>
      </c>
      <c r="B21" s="5" t="s">
        <v>64</v>
      </c>
      <c r="C21" s="5" t="s">
        <v>129</v>
      </c>
      <c r="D21" s="5" t="s">
        <v>130</v>
      </c>
      <c r="E21" s="5" t="s">
        <v>67</v>
      </c>
      <c r="F21" s="5" t="s">
        <v>127</v>
      </c>
      <c r="G21" s="5" t="s">
        <v>131</v>
      </c>
      <c r="H21" s="6">
        <v>0.193</v>
      </c>
      <c r="I21" s="10">
        <v>13.3813230336111</v>
      </c>
      <c r="J21" s="8">
        <f>H21*I21</f>
        <v>2.58259534548695</v>
      </c>
    </row>
    <row r="22" ht="18" customHeight="1" spans="1:10">
      <c r="A22" s="5" t="s">
        <v>28</v>
      </c>
      <c r="B22" s="5" t="s">
        <v>104</v>
      </c>
      <c r="C22" s="5" t="s">
        <v>105</v>
      </c>
      <c r="D22" s="5" t="s">
        <v>106</v>
      </c>
      <c r="E22" s="5" t="s">
        <v>67</v>
      </c>
      <c r="F22" s="5" t="s">
        <v>127</v>
      </c>
      <c r="G22" s="5" t="s">
        <v>128</v>
      </c>
      <c r="H22" s="6">
        <v>0.03</v>
      </c>
      <c r="I22" s="8">
        <v>14.87</v>
      </c>
      <c r="J22" s="8">
        <f>H22*I22</f>
        <v>0.4461</v>
      </c>
    </row>
    <row r="23" ht="18" customHeight="1" spans="1:10">
      <c r="A23" s="5" t="s">
        <v>28</v>
      </c>
      <c r="B23" s="5" t="s">
        <v>132</v>
      </c>
      <c r="C23" s="5" t="s">
        <v>133</v>
      </c>
      <c r="D23" s="5" t="s">
        <v>67</v>
      </c>
      <c r="E23" s="5" t="s">
        <v>67</v>
      </c>
      <c r="F23" s="5" t="s">
        <v>127</v>
      </c>
      <c r="G23" s="5" t="s">
        <v>128</v>
      </c>
      <c r="H23" s="6">
        <v>0.0967</v>
      </c>
      <c r="I23" s="5">
        <v>18.72</v>
      </c>
      <c r="J23" s="8">
        <f>H23*I23</f>
        <v>1.810224</v>
      </c>
    </row>
  </sheetData>
  <autoFilter ref="A2:K23">
    <sortState ref="A3:K23">
      <sortCondition ref="A2"/>
    </sortState>
    <extLst/>
  </autoFilter>
  <mergeCells count="1">
    <mergeCell ref="A1:J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E38" sqref="E38"/>
    </sheetView>
  </sheetViews>
  <sheetFormatPr defaultColWidth="9" defaultRowHeight="13.5" outlineLevelRow="2"/>
  <sheetData>
    <row r="1" spans="1:1">
      <c r="A1" t="s">
        <v>101</v>
      </c>
    </row>
    <row r="2" spans="1:1">
      <c r="A2" t="s">
        <v>22</v>
      </c>
    </row>
    <row r="3" spans="1:1">
      <c r="A3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目标价格核算明细表 (更新)</vt:lpstr>
      <vt:lpstr>运费</vt:lpstr>
      <vt:lpstr>浇注量及金额</vt:lpstr>
      <vt:lpstr>白料单价计算依据</vt:lpstr>
      <vt:lpstr>采购物料清单</vt:lpstr>
      <vt:lpstr>产品报幕</vt:lpstr>
      <vt:lpstr>数据有效性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15529002857</cp:lastModifiedBy>
  <dcterms:created xsi:type="dcterms:W3CDTF">2023-03-06T03:12:00Z</dcterms:created>
  <dcterms:modified xsi:type="dcterms:W3CDTF">2023-10-11T06:02:28Z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5D33A239485B4A098A4A839B9EA4721F_13</vt:lpwstr>
  </property>
  <property fmtid="{D5CDD505-2E9C-101B-9397-08002B2CF9AE}" pid="3" name="KSOProductBuildVer">
    <vt:lpwstr>2052-12.1.0.15712</vt:lpwstr>
  </property>
</Properties>
</file>