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<sst xmlns="http://schemas.openxmlformats.org/spreadsheetml/2006/main" count="116" uniqueCount="66">
  <si>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</si>
  <si>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</si>
  <si>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</si>
  <si>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</si>
  <si>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</si>
  <si>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</si>
  <si>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</si>
  <si>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</si>
  <si>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</si>
  <si>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</si>
  <si>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</si>
  <si>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</si>
  <si>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</si>
  <si>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</si>
  <si>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</si>
  <si>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</si>
  <si>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</si>
  <si>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</si>
  <si>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内部结算指导价（未税）</t>
  </si>
  <si>
    <t>供货地点</t>
  </si>
  <si>
    <t>株洲建议价格</t>
  </si>
  <si>
    <t>价格</t>
  </si>
  <si>
    <t>号</t>
  </si>
  <si>
    <t>净重</t>
  </si>
  <si>
    <t>毛重</t>
  </si>
  <si>
    <t>SLT0010924</t>
  </si>
  <si>
    <t>背板支撑块(黑色）</t>
  </si>
  <si>
    <t>PP+GF30</t>
  </si>
  <si>
    <t>MA1600IIS/570</t>
  </si>
  <si>
    <t>供湖南</t>
  </si>
  <si>
    <t>SLT0010942</t>
  </si>
  <si>
    <t>主驾靠背一级调节解锁手柄（蓝黑色）</t>
  </si>
  <si>
    <t>PA6-GF30北鸿科</t>
  </si>
  <si>
    <t>SLT0010943</t>
  </si>
  <si>
    <t>主驾二级调节左罩壳（蓝黑色）</t>
  </si>
  <si>
    <t>PP-TD30蓝黑</t>
  </si>
  <si>
    <t>MA3200IIS/1350</t>
  </si>
  <si>
    <t>SLT0010944</t>
  </si>
  <si>
    <t>主驾右侧罩壳（蓝黑色）</t>
  </si>
  <si>
    <t>SLT0010945</t>
  </si>
  <si>
    <t>主驾驶左侧大护板（蓝黑色）</t>
  </si>
  <si>
    <t>MA3800II/2250</t>
  </si>
  <si>
    <t>SLT0011310</t>
  </si>
  <si>
    <t>SLT0011052</t>
  </si>
  <si>
    <t>副驾右罩壳（蓝黑色）</t>
  </si>
  <si>
    <t>SLT0011054</t>
  </si>
  <si>
    <t>副驾靠背解锁手把（蓝黑色）</t>
  </si>
  <si>
    <t>SLT0011111</t>
  </si>
  <si>
    <t>解锁手把固定座（蓝黑色）</t>
  </si>
  <si>
    <t>SLT0011112</t>
  </si>
  <si>
    <t>解锁手把（蓝黑色）</t>
  </si>
  <si>
    <t>SLT0011117</t>
  </si>
  <si>
    <t>副驾左侧罩壳（蓝黑色）</t>
  </si>
  <si>
    <t>SLT0011196</t>
  </si>
  <si>
    <t>扣手螺钉堵盖（蓝黑色）</t>
  </si>
  <si>
    <t>SLT0011118</t>
  </si>
  <si>
    <t>副驾罩壳堵盖（蓝黑色）</t>
  </si>
  <si>
    <t>SLT0011148</t>
  </si>
  <si>
    <t>副驾驶员前端右侧安装脚罩</t>
  </si>
  <si>
    <t>MA2000/7700</t>
  </si>
  <si>
    <t>SLT0010951</t>
  </si>
  <si>
    <t>驾驶员前端左侧安装脚罩</t>
  </si>
  <si>
    <t>SLT0010952</t>
  </si>
  <si>
    <t>驾驶员前端右侧安装脚罩</t>
  </si>
  <si>
    <t>SLT0011311</t>
  </si>
  <si>
    <t>SLT0011312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</si>
</sst>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  <numFmt numFmtId="180" formatCode="_ * #,##0.00000_ ;_ * \-#,##0.00000_ ;_ * &quot;-&quot;??_ ;_ @_ "/>
    <numFmt numFmtId="181" formatCode="_ * #,##0.0000_ ;_ * \-#,##0.0000_ ;_ * &quot;-&quot;??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>
      <alignment vertical="top"/>
      <protection locked="0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178" fontId="1" fillId="0" borderId="3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>
      <alignment vertical="center"/>
    </xf>
    <xf numFmtId="176" fontId="1" fillId="0" borderId="3" xfId="0" applyNumberFormat="1" applyFon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shrinkToFit="1"/>
    </xf>
    <xf numFmtId="179" fontId="1" fillId="0" borderId="3" xfId="0" applyNumberFormat="1" applyFont="1" applyFill="1" applyBorder="1">
      <alignment vertical="center"/>
    </xf>
    <xf numFmtId="180" fontId="1" fillId="0" borderId="3" xfId="1" applyNumberFormat="1" applyFont="1" applyBorder="1" applyAlignment="1" applyProtection="1">
      <alignment horizontal="center" vertical="center"/>
    </xf>
    <xf numFmtId="43" fontId="1" fillId="0" borderId="3" xfId="1" applyFont="1" applyBorder="1" applyAlignment="1" applyProtection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43" fontId="1" fillId="0" borderId="3" xfId="1" applyFont="1" applyBorder="1" applyAlignment="1" applyProtection="1">
      <alignment horizontal="center" vertical="center"/>
    </xf>
    <xf numFmtId="180" fontId="1" fillId="0" borderId="3" xfId="1" applyNumberFormat="1" applyFont="1" applyBorder="1" applyAlignment="1" applyProtection="1">
      <alignment vertical="center"/>
    </xf>
    <xf numFmtId="181" fontId="1" fillId="0" borderId="3" xfId="1" applyNumberFormat="1" applyFont="1" applyBorder="1" applyAlignment="1" applyProtection="1">
      <alignment vertical="center"/>
    </xf>
    <xf numFmtId="43" fontId="1" fillId="0" borderId="3" xfId="1" applyFont="1" applyBorder="1" applyAlignment="1" applyProtection="1">
      <alignment vertical="center"/>
    </xf>
    <xf numFmtId="0" fontId="1" fillId="3" borderId="3" xfId="0" applyFont="1" applyFill="1" applyBorder="1">
      <alignment vertical="center"/>
    </xf>
    <xf numFmtId="43" fontId="1" fillId="0" borderId="3" xfId="1" applyFont="1" applyBorder="1" applyAlignment="1" applyProtection="1">
      <alignment vertical="center" wrapText="1"/>
    </xf>
    <xf numFmtId="43" fontId="1" fillId="0" borderId="3" xfId="1" applyNumberFormat="1" applyFont="1" applyBorder="1" applyAlignment="1" applyProtection="1">
      <alignment vertical="center"/>
    </xf>
    <xf numFmtId="177" fontId="1" fillId="4" borderId="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tabSelected="1" topLeftCell="A4" workbookViewId="0">
      <selection activeCell="X11" sqref="X11"/>
    </sheetView>
  </sheetViews>
  <sheetFormatPr defaultColWidth="12" defaultRowHeight="14"/>
  <cols>
    <col min="1" max="1" width="6.10909090909091" style="1" customWidth="1"/>
    <col min="2" max="2" width="12.4454545454545" style="1" customWidth="1"/>
    <col min="3" max="3" width="35.8727272727273" style="1" customWidth="1"/>
    <col min="4" max="4" width="15.2272727272727" style="1" customWidth="1"/>
    <col min="5" max="8" width="6.77272727272727" style="1" customWidth="1"/>
    <col min="9" max="9" width="12.4454545454545" style="1" customWidth="1"/>
    <col min="10" max="16" width="6.77272727272727" style="1" customWidth="1"/>
    <col min="17" max="16384" width="12.4454545454545" style="1" customWidth="1"/>
  </cols>
  <sheetData>
    <row r="1" s="1" customFormat="1" ht="14.25" customHeight="1" spans="1:24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6"/>
      <c r="G1" s="7" t="s">
        <v>5</v>
      </c>
      <c r="H1" s="8" t="s">
        <v>6</v>
      </c>
      <c r="I1" s="16" t="s">
        <v>7</v>
      </c>
      <c r="J1" s="17" t="s">
        <v>8</v>
      </c>
      <c r="K1" s="18" t="s">
        <v>9</v>
      </c>
      <c r="L1" s="19" t="s">
        <v>10</v>
      </c>
      <c r="M1" s="4" t="s">
        <v>11</v>
      </c>
      <c r="N1" s="19" t="s">
        <v>12</v>
      </c>
      <c r="O1" s="19" t="s">
        <v>13</v>
      </c>
      <c r="P1" s="7" t="s">
        <v>14</v>
      </c>
      <c r="Q1" s="23" t="s">
        <v>15</v>
      </c>
      <c r="R1" s="24" t="s">
        <v>16</v>
      </c>
      <c r="S1" s="24" t="s">
        <v>17</v>
      </c>
      <c r="T1" s="25" t="s">
        <v>18</v>
      </c>
      <c r="U1" s="4" t="s">
        <v>19</v>
      </c>
      <c r="V1" s="26" t="s">
        <v>20</v>
      </c>
      <c r="W1" s="3" t="s">
        <v>2</v>
      </c>
      <c r="X1" s="4" t="s">
        <v>21</v>
      </c>
    </row>
    <row r="2" s="1" customFormat="1" spans="1:24">
      <c r="A2" s="9" t="s">
        <v>22</v>
      </c>
      <c r="B2" s="3"/>
      <c r="C2" s="4"/>
      <c r="D2" s="4"/>
      <c r="E2" s="5" t="s">
        <v>23</v>
      </c>
      <c r="F2" s="6" t="s">
        <v>24</v>
      </c>
      <c r="G2" s="7"/>
      <c r="H2" s="8"/>
      <c r="I2" s="16"/>
      <c r="J2" s="17"/>
      <c r="K2" s="20"/>
      <c r="L2" s="19"/>
      <c r="M2" s="4"/>
      <c r="N2" s="19"/>
      <c r="O2" s="19"/>
      <c r="P2" s="7"/>
      <c r="Q2" s="23"/>
      <c r="R2" s="27"/>
      <c r="S2" s="27"/>
      <c r="T2" s="25"/>
      <c r="U2" s="4"/>
      <c r="V2" s="26"/>
      <c r="W2" s="3"/>
      <c r="X2" s="4"/>
    </row>
    <row r="3" s="1" customFormat="1" spans="1:22">
      <c r="A3" s="4">
        <v>1</v>
      </c>
      <c r="B3" s="10" t="s">
        <v>25</v>
      </c>
      <c r="C3" s="10" t="s">
        <v>26</v>
      </c>
      <c r="D3" s="11" t="s">
        <v>27</v>
      </c>
      <c r="E3" s="12">
        <v>0.083</v>
      </c>
      <c r="F3" s="13">
        <v>0.0845</v>
      </c>
      <c r="G3" s="14">
        <v>10.48</v>
      </c>
      <c r="H3" s="14">
        <f t="shared" ref="H3:H20" si="0">F3*G3</f>
        <v>0.88556</v>
      </c>
      <c r="I3" s="21" t="s">
        <v>28</v>
      </c>
      <c r="J3" s="22">
        <v>80</v>
      </c>
      <c r="K3" s="22">
        <f t="shared" ref="K3:K20" si="1">3600/J3</f>
        <v>45</v>
      </c>
      <c r="L3" s="10">
        <v>8</v>
      </c>
      <c r="M3" s="10">
        <v>48.5</v>
      </c>
      <c r="N3" s="10">
        <v>0.76</v>
      </c>
      <c r="O3" s="10">
        <v>22.5</v>
      </c>
      <c r="P3" s="14">
        <f t="shared" ref="P3:P20" si="2">O3/J3/L3</f>
        <v>0.03515625</v>
      </c>
      <c r="Q3" s="28">
        <v>0.000582</v>
      </c>
      <c r="R3" s="29">
        <f>0.1307*2/2000+8.4124/4000</f>
        <v>0.0022338</v>
      </c>
      <c r="S3" s="30">
        <f>240/8000</f>
        <v>0.03</v>
      </c>
      <c r="T3" s="14">
        <f t="shared" ref="T3:T20" si="3">(H3+P3+(M3*N3/J3/L3)/2)*1.11+Q3*1.03+R3+S3</f>
        <v>1.08679282875</v>
      </c>
      <c r="U3" s="10" t="s">
        <v>29</v>
      </c>
      <c r="V3" s="31">
        <v>1.08</v>
      </c>
    </row>
    <row r="4" s="1" customFormat="1" spans="1:22">
      <c r="A4" s="4">
        <v>2</v>
      </c>
      <c r="B4" s="10" t="s">
        <v>30</v>
      </c>
      <c r="C4" s="10" t="s">
        <v>31</v>
      </c>
      <c r="D4" s="11" t="s">
        <v>32</v>
      </c>
      <c r="E4" s="12">
        <v>0.0584</v>
      </c>
      <c r="F4" s="13">
        <v>0.0619</v>
      </c>
      <c r="G4" s="14">
        <v>15.9292</v>
      </c>
      <c r="H4" s="14">
        <f t="shared" si="0"/>
        <v>0.98601748</v>
      </c>
      <c r="I4" s="21" t="s">
        <v>28</v>
      </c>
      <c r="J4" s="22">
        <v>65.4545454545455</v>
      </c>
      <c r="K4" s="22">
        <f t="shared" si="1"/>
        <v>55</v>
      </c>
      <c r="L4" s="10">
        <v>2</v>
      </c>
      <c r="M4" s="10">
        <v>48.5</v>
      </c>
      <c r="N4" s="10">
        <v>0.76</v>
      </c>
      <c r="O4" s="10">
        <v>22.5</v>
      </c>
      <c r="P4" s="14">
        <f t="shared" si="2"/>
        <v>0.171875</v>
      </c>
      <c r="Q4" s="28">
        <v>0.0131</v>
      </c>
      <c r="R4" s="29">
        <f>0.1307*2/100+8.4124/200</f>
        <v>0.044676</v>
      </c>
      <c r="S4" s="30">
        <f>240/600</f>
        <v>0.4</v>
      </c>
      <c r="T4" s="14">
        <f t="shared" si="3"/>
        <v>1.89970069446667</v>
      </c>
      <c r="U4" s="10" t="s">
        <v>29</v>
      </c>
      <c r="V4" s="31">
        <v>1.044</v>
      </c>
    </row>
    <row r="5" s="1" customFormat="1" spans="1:22">
      <c r="A5" s="4">
        <v>3</v>
      </c>
      <c r="B5" s="10" t="s">
        <v>33</v>
      </c>
      <c r="C5" s="10" t="s">
        <v>34</v>
      </c>
      <c r="D5" s="11" t="s">
        <v>35</v>
      </c>
      <c r="E5" s="12">
        <v>0.0609</v>
      </c>
      <c r="F5" s="13">
        <v>0.0611</v>
      </c>
      <c r="G5" s="14">
        <v>10.3</v>
      </c>
      <c r="H5" s="14">
        <f t="shared" si="0"/>
        <v>0.62933</v>
      </c>
      <c r="I5" s="21" t="s">
        <v>36</v>
      </c>
      <c r="J5" s="22">
        <v>65.4545454545455</v>
      </c>
      <c r="K5" s="22">
        <f t="shared" si="1"/>
        <v>55</v>
      </c>
      <c r="L5" s="10">
        <v>2</v>
      </c>
      <c r="M5" s="10">
        <v>64</v>
      </c>
      <c r="N5" s="10">
        <v>0.76</v>
      </c>
      <c r="O5" s="10">
        <v>22.5</v>
      </c>
      <c r="P5" s="14">
        <f t="shared" si="2"/>
        <v>0.171875</v>
      </c>
      <c r="Q5" s="28">
        <v>0.0131</v>
      </c>
      <c r="R5" s="32">
        <f>39.3472/(2000/15.114)+8.4124/100</f>
        <v>0.3814707904</v>
      </c>
      <c r="S5" s="33">
        <v>1</v>
      </c>
      <c r="T5" s="14">
        <f t="shared" si="3"/>
        <v>2.49051467373333</v>
      </c>
      <c r="U5" s="10" t="s">
        <v>29</v>
      </c>
      <c r="V5" s="31">
        <v>0.84</v>
      </c>
    </row>
    <row r="6" s="1" customFormat="1" spans="1:22">
      <c r="A6" s="4">
        <v>4</v>
      </c>
      <c r="B6" s="10" t="s">
        <v>37</v>
      </c>
      <c r="C6" s="10" t="s">
        <v>38</v>
      </c>
      <c r="D6" s="11" t="s">
        <v>35</v>
      </c>
      <c r="E6" s="12">
        <v>0.0785</v>
      </c>
      <c r="F6" s="13">
        <v>0.0791</v>
      </c>
      <c r="G6" s="14">
        <v>10.3</v>
      </c>
      <c r="H6" s="14">
        <f t="shared" si="0"/>
        <v>0.81473</v>
      </c>
      <c r="I6" s="21" t="s">
        <v>36</v>
      </c>
      <c r="J6" s="22">
        <v>65.4545454545455</v>
      </c>
      <c r="K6" s="22">
        <f t="shared" si="1"/>
        <v>55</v>
      </c>
      <c r="L6" s="10">
        <v>2</v>
      </c>
      <c r="M6" s="10">
        <v>64</v>
      </c>
      <c r="N6" s="10">
        <v>0.76</v>
      </c>
      <c r="O6" s="10">
        <v>22.5</v>
      </c>
      <c r="P6" s="14">
        <f t="shared" si="2"/>
        <v>0.171875</v>
      </c>
      <c r="Q6" s="28">
        <v>0.0291</v>
      </c>
      <c r="R6" s="32">
        <f>39.3472/(2000/22.208)+8.4124/100</f>
        <v>0.5210353088</v>
      </c>
      <c r="S6" s="33">
        <v>1</v>
      </c>
      <c r="T6" s="14">
        <f t="shared" si="3"/>
        <v>2.85235319213333</v>
      </c>
      <c r="U6" s="10" t="s">
        <v>29</v>
      </c>
      <c r="V6" s="31">
        <v>1.104</v>
      </c>
    </row>
    <row r="7" s="1" customFormat="1" spans="1:22">
      <c r="A7" s="4">
        <v>5</v>
      </c>
      <c r="B7" s="10" t="s">
        <v>39</v>
      </c>
      <c r="C7" s="10" t="s">
        <v>40</v>
      </c>
      <c r="D7" s="11" t="s">
        <v>35</v>
      </c>
      <c r="E7" s="12">
        <v>0.2144</v>
      </c>
      <c r="F7" s="13">
        <v>0.2264</v>
      </c>
      <c r="G7" s="14">
        <v>10.3</v>
      </c>
      <c r="H7" s="14">
        <f t="shared" si="0"/>
        <v>2.33192</v>
      </c>
      <c r="I7" s="21" t="s">
        <v>41</v>
      </c>
      <c r="J7" s="22">
        <v>60</v>
      </c>
      <c r="K7" s="22">
        <f t="shared" si="1"/>
        <v>60</v>
      </c>
      <c r="L7" s="10">
        <v>1</v>
      </c>
      <c r="M7" s="10">
        <v>72.7</v>
      </c>
      <c r="N7" s="10">
        <v>0.76</v>
      </c>
      <c r="O7" s="10">
        <v>22.5</v>
      </c>
      <c r="P7" s="14">
        <f t="shared" si="2"/>
        <v>0.375</v>
      </c>
      <c r="Q7" s="28">
        <v>0.1307</v>
      </c>
      <c r="R7" s="32">
        <v>0.8</v>
      </c>
      <c r="S7" s="33">
        <v>2.4</v>
      </c>
      <c r="T7" s="14">
        <f t="shared" si="3"/>
        <v>6.8503832</v>
      </c>
      <c r="U7" s="10" t="s">
        <v>29</v>
      </c>
      <c r="V7" s="31">
        <v>3.012</v>
      </c>
    </row>
    <row r="8" s="1" customFormat="1" spans="1:22">
      <c r="A8" s="4">
        <v>6</v>
      </c>
      <c r="B8" s="10" t="s">
        <v>42</v>
      </c>
      <c r="C8" s="10" t="s">
        <v>40</v>
      </c>
      <c r="D8" s="11" t="s">
        <v>35</v>
      </c>
      <c r="E8" s="12">
        <v>0.2114</v>
      </c>
      <c r="F8" s="13">
        <v>0.2234</v>
      </c>
      <c r="G8" s="14">
        <v>10.3</v>
      </c>
      <c r="H8" s="14">
        <f t="shared" si="0"/>
        <v>2.30102</v>
      </c>
      <c r="I8" s="21" t="s">
        <v>41</v>
      </c>
      <c r="J8" s="22">
        <v>60</v>
      </c>
      <c r="K8" s="22">
        <f t="shared" si="1"/>
        <v>60</v>
      </c>
      <c r="L8" s="10">
        <v>1</v>
      </c>
      <c r="M8" s="10">
        <v>72.7</v>
      </c>
      <c r="N8" s="10">
        <v>0.76</v>
      </c>
      <c r="O8" s="10">
        <v>22.5</v>
      </c>
      <c r="P8" s="14">
        <f t="shared" si="2"/>
        <v>0.375</v>
      </c>
      <c r="Q8" s="28">
        <v>0.1307</v>
      </c>
      <c r="R8" s="32">
        <v>0.8</v>
      </c>
      <c r="S8" s="33">
        <v>2.4</v>
      </c>
      <c r="T8" s="14">
        <f t="shared" si="3"/>
        <v>6.8160842</v>
      </c>
      <c r="U8" s="10" t="s">
        <v>29</v>
      </c>
      <c r="V8" s="31">
        <v>3.012</v>
      </c>
    </row>
    <row r="9" s="1" customFormat="1" spans="1:22">
      <c r="A9" s="4">
        <v>7</v>
      </c>
      <c r="B9" s="10" t="s">
        <v>43</v>
      </c>
      <c r="C9" s="10" t="s">
        <v>44</v>
      </c>
      <c r="D9" s="11" t="s">
        <v>35</v>
      </c>
      <c r="E9" s="12">
        <v>0.0862</v>
      </c>
      <c r="F9" s="13">
        <v>0.0982</v>
      </c>
      <c r="G9" s="14">
        <v>10.3</v>
      </c>
      <c r="H9" s="14">
        <f t="shared" si="0"/>
        <v>1.01146</v>
      </c>
      <c r="I9" s="21" t="s">
        <v>41</v>
      </c>
      <c r="J9" s="22">
        <v>60</v>
      </c>
      <c r="K9" s="22">
        <f t="shared" si="1"/>
        <v>60</v>
      </c>
      <c r="L9" s="10">
        <v>2</v>
      </c>
      <c r="M9" s="10">
        <v>71.2</v>
      </c>
      <c r="N9" s="10">
        <v>0.76</v>
      </c>
      <c r="O9" s="10">
        <v>22.5</v>
      </c>
      <c r="P9" s="14">
        <f t="shared" si="2"/>
        <v>0.1875</v>
      </c>
      <c r="Q9" s="28">
        <v>0.0291</v>
      </c>
      <c r="R9" s="32">
        <f>27.543/(2000/6.7)+8.8889/200</f>
        <v>0.13671355</v>
      </c>
      <c r="S9" s="33">
        <f>240/400</f>
        <v>0.6</v>
      </c>
      <c r="T9" s="14">
        <f t="shared" si="3"/>
        <v>2.34780015</v>
      </c>
      <c r="U9" s="10" t="s">
        <v>29</v>
      </c>
      <c r="V9" s="31">
        <v>1.32</v>
      </c>
    </row>
    <row r="10" s="1" customFormat="1" spans="1:22">
      <c r="A10" s="4">
        <v>8</v>
      </c>
      <c r="B10" s="10" t="s">
        <v>45</v>
      </c>
      <c r="C10" s="10" t="s">
        <v>46</v>
      </c>
      <c r="D10" s="11" t="s">
        <v>32</v>
      </c>
      <c r="E10" s="12">
        <v>0.0559</v>
      </c>
      <c r="F10" s="13">
        <v>0.0619</v>
      </c>
      <c r="G10" s="14">
        <v>15.9292</v>
      </c>
      <c r="H10" s="14">
        <f t="shared" si="0"/>
        <v>0.98601748</v>
      </c>
      <c r="I10" s="21" t="s">
        <v>28</v>
      </c>
      <c r="J10" s="22">
        <v>60</v>
      </c>
      <c r="K10" s="22">
        <f t="shared" si="1"/>
        <v>60</v>
      </c>
      <c r="L10" s="10">
        <v>2</v>
      </c>
      <c r="M10" s="10">
        <v>48.5</v>
      </c>
      <c r="N10" s="10">
        <v>0.76</v>
      </c>
      <c r="O10" s="10">
        <v>22.5</v>
      </c>
      <c r="P10" s="14">
        <f t="shared" si="2"/>
        <v>0.1875</v>
      </c>
      <c r="Q10" s="28">
        <v>0.0131</v>
      </c>
      <c r="R10" s="29">
        <f>0.1307*2/100+8.4124/200</f>
        <v>0.044676</v>
      </c>
      <c r="S10" s="30">
        <f>240/600</f>
        <v>0.4</v>
      </c>
      <c r="T10" s="14">
        <f t="shared" si="3"/>
        <v>1.9312509028</v>
      </c>
      <c r="U10" s="10" t="s">
        <v>29</v>
      </c>
      <c r="V10" s="31">
        <v>1.068</v>
      </c>
    </row>
    <row r="11" s="1" customFormat="1" spans="1:22">
      <c r="A11" s="4">
        <v>9</v>
      </c>
      <c r="B11" s="10" t="s">
        <v>47</v>
      </c>
      <c r="C11" s="10" t="s">
        <v>48</v>
      </c>
      <c r="D11" s="11" t="s">
        <v>32</v>
      </c>
      <c r="E11" s="12">
        <v>0.069</v>
      </c>
      <c r="F11" s="13">
        <v>0.0706</v>
      </c>
      <c r="G11" s="14">
        <v>15.9292</v>
      </c>
      <c r="H11" s="14">
        <f t="shared" si="0"/>
        <v>1.12460152</v>
      </c>
      <c r="I11" s="21" t="s">
        <v>28</v>
      </c>
      <c r="J11" s="22">
        <v>60</v>
      </c>
      <c r="K11" s="22">
        <f t="shared" si="1"/>
        <v>60</v>
      </c>
      <c r="L11" s="10">
        <v>2</v>
      </c>
      <c r="M11" s="10">
        <v>48.5</v>
      </c>
      <c r="N11" s="10">
        <v>0.76</v>
      </c>
      <c r="O11" s="10">
        <v>22.5</v>
      </c>
      <c r="P11" s="14">
        <f t="shared" si="2"/>
        <v>0.1875</v>
      </c>
      <c r="Q11" s="28">
        <v>0.0131</v>
      </c>
      <c r="R11" s="29">
        <f>0.1307*2/100+8.4124/200</f>
        <v>0.044676</v>
      </c>
      <c r="S11" s="30">
        <f>240/600</f>
        <v>0.4</v>
      </c>
      <c r="T11" s="14">
        <f t="shared" si="3"/>
        <v>2.0850791872</v>
      </c>
      <c r="U11" s="10" t="s">
        <v>29</v>
      </c>
      <c r="V11" s="31">
        <v>1.212</v>
      </c>
    </row>
    <row r="12" s="1" customFormat="1" spans="1:22">
      <c r="A12" s="4">
        <v>10</v>
      </c>
      <c r="B12" s="10" t="s">
        <v>49</v>
      </c>
      <c r="C12" s="10" t="s">
        <v>50</v>
      </c>
      <c r="D12" s="11" t="s">
        <v>32</v>
      </c>
      <c r="E12" s="12">
        <v>0.0215</v>
      </c>
      <c r="F12" s="13">
        <v>0.024</v>
      </c>
      <c r="G12" s="14">
        <v>15.9292</v>
      </c>
      <c r="H12" s="14">
        <f t="shared" si="0"/>
        <v>0.3823008</v>
      </c>
      <c r="I12" s="21" t="s">
        <v>28</v>
      </c>
      <c r="J12" s="22">
        <v>65.4545454545455</v>
      </c>
      <c r="K12" s="22">
        <f t="shared" si="1"/>
        <v>55</v>
      </c>
      <c r="L12" s="10">
        <v>2</v>
      </c>
      <c r="M12" s="10">
        <v>48.5</v>
      </c>
      <c r="N12" s="10">
        <v>0.76</v>
      </c>
      <c r="O12" s="10">
        <v>22.5</v>
      </c>
      <c r="P12" s="14">
        <f t="shared" si="2"/>
        <v>0.171875</v>
      </c>
      <c r="Q12" s="28">
        <v>0.0131</v>
      </c>
      <c r="R12" s="29">
        <f>0.1307*2/200+0.0131+8.4124/400</f>
        <v>0.035438</v>
      </c>
      <c r="S12" s="30">
        <f>240/800</f>
        <v>0.3</v>
      </c>
      <c r="T12" s="14">
        <f t="shared" si="3"/>
        <v>1.12033717966667</v>
      </c>
      <c r="U12" s="10" t="s">
        <v>29</v>
      </c>
      <c r="V12" s="31">
        <v>0.408</v>
      </c>
    </row>
    <row r="13" s="1" customFormat="1" ht="56" customHeight="1" spans="1:22">
      <c r="A13" s="4">
        <v>11</v>
      </c>
      <c r="B13" s="10" t="s">
        <v>51</v>
      </c>
      <c r="C13" s="10" t="s">
        <v>52</v>
      </c>
      <c r="D13" s="11" t="s">
        <v>35</v>
      </c>
      <c r="E13" s="12">
        <v>0.08</v>
      </c>
      <c r="F13" s="13">
        <v>0.0811</v>
      </c>
      <c r="G13" s="14">
        <v>10.3</v>
      </c>
      <c r="H13" s="14">
        <f t="shared" si="0"/>
        <v>0.83533</v>
      </c>
      <c r="I13" s="21" t="s">
        <v>41</v>
      </c>
      <c r="J13" s="22">
        <v>60</v>
      </c>
      <c r="K13" s="22">
        <f t="shared" si="1"/>
        <v>60</v>
      </c>
      <c r="L13" s="10">
        <v>2</v>
      </c>
      <c r="M13" s="10">
        <v>71.2</v>
      </c>
      <c r="N13" s="10">
        <v>0.76</v>
      </c>
      <c r="O13" s="10">
        <v>22.5</v>
      </c>
      <c r="P13" s="14">
        <f t="shared" si="2"/>
        <v>0.1875</v>
      </c>
      <c r="Q13" s="28">
        <v>0.0291</v>
      </c>
      <c r="R13" s="32">
        <f>39.3472/(2000/21.2)+8.4124/50</f>
        <v>0.58532832</v>
      </c>
      <c r="S13" s="33">
        <v>1</v>
      </c>
      <c r="T13" s="14">
        <f t="shared" si="3"/>
        <v>3.00091062</v>
      </c>
      <c r="U13" s="10" t="s">
        <v>29</v>
      </c>
      <c r="V13" s="31">
        <v>1.08</v>
      </c>
    </row>
    <row r="14" s="1" customFormat="1" spans="1:22">
      <c r="A14" s="4">
        <v>12</v>
      </c>
      <c r="B14" s="10" t="s">
        <v>53</v>
      </c>
      <c r="C14" s="10" t="s">
        <v>54</v>
      </c>
      <c r="D14" s="11" t="s">
        <v>35</v>
      </c>
      <c r="E14" s="12">
        <v>0.001</v>
      </c>
      <c r="F14" s="13">
        <v>0.002</v>
      </c>
      <c r="G14" s="14">
        <v>10.3</v>
      </c>
      <c r="H14" s="14">
        <f t="shared" si="0"/>
        <v>0.0206</v>
      </c>
      <c r="I14" s="21" t="s">
        <v>28</v>
      </c>
      <c r="J14" s="22">
        <v>80</v>
      </c>
      <c r="K14" s="22">
        <f t="shared" si="1"/>
        <v>45</v>
      </c>
      <c r="L14" s="10">
        <v>4</v>
      </c>
      <c r="M14" s="10">
        <v>40</v>
      </c>
      <c r="N14" s="10">
        <v>0.76</v>
      </c>
      <c r="O14" s="10">
        <v>22.5</v>
      </c>
      <c r="P14" s="14">
        <f t="shared" si="2"/>
        <v>0.0703125</v>
      </c>
      <c r="Q14" s="28">
        <v>0.000131</v>
      </c>
      <c r="R14" s="29">
        <f>0.0131/100*50/5000+8.4124/5000</f>
        <v>0.00168379</v>
      </c>
      <c r="S14" s="30">
        <f>240/10000</f>
        <v>0.024</v>
      </c>
      <c r="T14" s="14">
        <f t="shared" si="3"/>
        <v>0.179456595</v>
      </c>
      <c r="U14" s="10" t="s">
        <v>29</v>
      </c>
      <c r="V14" s="31">
        <v>0.024</v>
      </c>
    </row>
    <row r="15" s="1" customFormat="1" spans="1:22">
      <c r="A15" s="4">
        <v>13</v>
      </c>
      <c r="B15" s="15" t="s">
        <v>55</v>
      </c>
      <c r="C15" s="15" t="s">
        <v>56</v>
      </c>
      <c r="D15" s="11" t="s">
        <v>35</v>
      </c>
      <c r="E15" s="12">
        <v>0.002</v>
      </c>
      <c r="F15" s="13">
        <v>0.0015</v>
      </c>
      <c r="G15" s="14">
        <v>10.3</v>
      </c>
      <c r="H15" s="14">
        <f t="shared" si="0"/>
        <v>0.01545</v>
      </c>
      <c r="I15" s="21" t="s">
        <v>28</v>
      </c>
      <c r="J15" s="22">
        <v>80</v>
      </c>
      <c r="K15" s="22">
        <f t="shared" si="1"/>
        <v>45</v>
      </c>
      <c r="L15" s="10">
        <v>8</v>
      </c>
      <c r="M15" s="10">
        <v>48.5</v>
      </c>
      <c r="N15" s="10">
        <v>0.76</v>
      </c>
      <c r="O15" s="10">
        <v>22.5</v>
      </c>
      <c r="P15" s="14">
        <f t="shared" si="2"/>
        <v>0.03515625</v>
      </c>
      <c r="Q15" s="28">
        <v>0.006841</v>
      </c>
      <c r="R15" s="29">
        <f>0.0131/20*250/5000+8.4124/5000</f>
        <v>0.00171523</v>
      </c>
      <c r="S15" s="30">
        <f>240/10000</f>
        <v>0.024</v>
      </c>
      <c r="T15" s="14">
        <f t="shared" si="3"/>
        <v>0.12089892875</v>
      </c>
      <c r="U15" s="10" t="s">
        <v>29</v>
      </c>
      <c r="V15" s="34">
        <v>0.12089892875</v>
      </c>
    </row>
    <row r="16" s="1" customFormat="1" spans="1:22">
      <c r="A16" s="4">
        <v>14</v>
      </c>
      <c r="B16" s="15" t="s">
        <v>57</v>
      </c>
      <c r="C16" s="15" t="s">
        <v>58</v>
      </c>
      <c r="D16" s="11" t="s">
        <v>35</v>
      </c>
      <c r="E16" s="13">
        <v>0.021</v>
      </c>
      <c r="F16" s="13">
        <v>0.022</v>
      </c>
      <c r="G16" s="14">
        <v>10.3</v>
      </c>
      <c r="H16" s="14">
        <f t="shared" si="0"/>
        <v>0.2266</v>
      </c>
      <c r="I16" s="21" t="s">
        <v>59</v>
      </c>
      <c r="J16" s="22">
        <v>80</v>
      </c>
      <c r="K16" s="22">
        <f t="shared" si="1"/>
        <v>45</v>
      </c>
      <c r="L16" s="10">
        <v>4</v>
      </c>
      <c r="M16" s="10">
        <v>39.75</v>
      </c>
      <c r="N16" s="10">
        <v>0.76</v>
      </c>
      <c r="O16" s="10">
        <v>22.5</v>
      </c>
      <c r="P16" s="14">
        <f t="shared" si="2"/>
        <v>0.0703125</v>
      </c>
      <c r="Q16" s="28">
        <v>0.00013</v>
      </c>
      <c r="R16" s="29">
        <f>0.0131/2+0.0291/100+8.4124/500</f>
        <v>0.0236658</v>
      </c>
      <c r="S16" s="30">
        <f>240/1000</f>
        <v>0.24</v>
      </c>
      <c r="T16" s="14">
        <f t="shared" si="3"/>
        <v>0.64576804375</v>
      </c>
      <c r="U16" s="10" t="s">
        <v>29</v>
      </c>
      <c r="V16" s="34">
        <v>0.64576804375</v>
      </c>
    </row>
    <row r="17" s="1" customFormat="1" spans="1:22">
      <c r="A17" s="4">
        <v>15</v>
      </c>
      <c r="B17" s="15" t="s">
        <v>60</v>
      </c>
      <c r="C17" s="15" t="s">
        <v>61</v>
      </c>
      <c r="D17" s="11" t="s">
        <v>35</v>
      </c>
      <c r="E17" s="13">
        <v>0.022</v>
      </c>
      <c r="F17" s="13">
        <v>0.023</v>
      </c>
      <c r="G17" s="14">
        <v>10.3</v>
      </c>
      <c r="H17" s="14">
        <f t="shared" si="0"/>
        <v>0.2369</v>
      </c>
      <c r="I17" s="21" t="s">
        <v>59</v>
      </c>
      <c r="J17" s="22">
        <v>80</v>
      </c>
      <c r="K17" s="22">
        <f t="shared" si="1"/>
        <v>45</v>
      </c>
      <c r="L17" s="10">
        <v>4</v>
      </c>
      <c r="M17" s="10">
        <v>39.75</v>
      </c>
      <c r="N17" s="10">
        <v>0.76</v>
      </c>
      <c r="O17" s="10">
        <v>22.5</v>
      </c>
      <c r="P17" s="14">
        <f t="shared" si="2"/>
        <v>0.0703125</v>
      </c>
      <c r="Q17" s="28">
        <v>0.00015</v>
      </c>
      <c r="R17" s="30">
        <v>0.03</v>
      </c>
      <c r="S17" s="30">
        <v>0.24</v>
      </c>
      <c r="T17" s="14">
        <f t="shared" si="3"/>
        <v>0.66355584375</v>
      </c>
      <c r="U17" s="10" t="s">
        <v>29</v>
      </c>
      <c r="V17" s="34">
        <v>0.66355584375</v>
      </c>
    </row>
    <row r="18" s="1" customFormat="1" spans="1:22">
      <c r="A18" s="4">
        <v>16</v>
      </c>
      <c r="B18" s="15" t="s">
        <v>62</v>
      </c>
      <c r="C18" s="15" t="s">
        <v>63</v>
      </c>
      <c r="D18" s="11" t="s">
        <v>35</v>
      </c>
      <c r="E18" s="13">
        <v>0.014</v>
      </c>
      <c r="F18" s="13">
        <v>0.014</v>
      </c>
      <c r="G18" s="14">
        <v>10.3</v>
      </c>
      <c r="H18" s="14">
        <f t="shared" si="0"/>
        <v>0.1442</v>
      </c>
      <c r="I18" s="21" t="s">
        <v>59</v>
      </c>
      <c r="J18" s="22">
        <v>80</v>
      </c>
      <c r="K18" s="22">
        <f t="shared" si="1"/>
        <v>45</v>
      </c>
      <c r="L18" s="10">
        <v>4</v>
      </c>
      <c r="M18" s="10">
        <v>39.75</v>
      </c>
      <c r="N18" s="10">
        <v>0.76</v>
      </c>
      <c r="O18" s="10">
        <v>22.5</v>
      </c>
      <c r="P18" s="14">
        <f t="shared" si="2"/>
        <v>0.0703125</v>
      </c>
      <c r="Q18" s="28">
        <v>0.00015</v>
      </c>
      <c r="R18" s="30">
        <v>0.03</v>
      </c>
      <c r="S18" s="30">
        <v>0.24</v>
      </c>
      <c r="T18" s="14">
        <f t="shared" si="3"/>
        <v>0.56065884375</v>
      </c>
      <c r="U18" s="10" t="s">
        <v>29</v>
      </c>
      <c r="V18" s="34">
        <v>0.56065884375</v>
      </c>
    </row>
    <row r="19" s="1" customFormat="1" spans="1:22">
      <c r="A19" s="4">
        <v>17</v>
      </c>
      <c r="B19" s="15" t="s">
        <v>64</v>
      </c>
      <c r="C19" s="15" t="s">
        <v>61</v>
      </c>
      <c r="D19" s="11" t="s">
        <v>35</v>
      </c>
      <c r="E19" s="13">
        <v>0.018</v>
      </c>
      <c r="F19" s="13">
        <v>0.019</v>
      </c>
      <c r="G19" s="14">
        <v>10.3</v>
      </c>
      <c r="H19" s="14">
        <f t="shared" si="0"/>
        <v>0.1957</v>
      </c>
      <c r="I19" s="21" t="s">
        <v>59</v>
      </c>
      <c r="J19" s="22">
        <v>80</v>
      </c>
      <c r="K19" s="22">
        <f t="shared" si="1"/>
        <v>45</v>
      </c>
      <c r="L19" s="10">
        <v>4</v>
      </c>
      <c r="M19" s="10">
        <v>39.75</v>
      </c>
      <c r="N19" s="10">
        <v>0.76</v>
      </c>
      <c r="O19" s="10">
        <v>22.5</v>
      </c>
      <c r="P19" s="14">
        <f t="shared" si="2"/>
        <v>0.0703125</v>
      </c>
      <c r="Q19" s="28">
        <v>0.00015</v>
      </c>
      <c r="R19" s="30">
        <v>0.03</v>
      </c>
      <c r="S19" s="30">
        <v>0.24</v>
      </c>
      <c r="T19" s="14">
        <f t="shared" si="3"/>
        <v>0.61782384375</v>
      </c>
      <c r="U19" s="10" t="s">
        <v>29</v>
      </c>
      <c r="V19" s="34">
        <v>0.61782384375</v>
      </c>
    </row>
    <row r="20" s="1" customFormat="1" spans="1:22">
      <c r="A20" s="4">
        <v>18</v>
      </c>
      <c r="B20" s="15" t="s">
        <v>65</v>
      </c>
      <c r="C20" s="15" t="s">
        <v>63</v>
      </c>
      <c r="D20" s="11" t="s">
        <v>35</v>
      </c>
      <c r="E20" s="13">
        <v>0.014</v>
      </c>
      <c r="F20" s="13">
        <v>0.014</v>
      </c>
      <c r="G20" s="14">
        <v>10.3</v>
      </c>
      <c r="H20" s="14">
        <f t="shared" si="0"/>
        <v>0.1442</v>
      </c>
      <c r="I20" s="21" t="s">
        <v>59</v>
      </c>
      <c r="J20" s="22">
        <v>80</v>
      </c>
      <c r="K20" s="22">
        <f t="shared" si="1"/>
        <v>45</v>
      </c>
      <c r="L20" s="10">
        <v>4</v>
      </c>
      <c r="M20" s="10">
        <v>39.75</v>
      </c>
      <c r="N20" s="10">
        <v>0.76</v>
      </c>
      <c r="O20" s="10">
        <v>22.5</v>
      </c>
      <c r="P20" s="14">
        <f t="shared" si="2"/>
        <v>0.0703125</v>
      </c>
      <c r="Q20" s="28">
        <v>0.00015</v>
      </c>
      <c r="R20" s="30">
        <v>0.03</v>
      </c>
      <c r="S20" s="30">
        <v>0.24</v>
      </c>
      <c r="T20" s="14">
        <f t="shared" si="3"/>
        <v>0.56065884375</v>
      </c>
      <c r="U20" s="10" t="s">
        <v>29</v>
      </c>
      <c r="V20" s="34">
        <v>0.56065884375</v>
      </c>
    </row>
  </sheetData>
  <mergeCells count="22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CET-AL00</dc:creator>
  <cp:lastModifiedBy>Administrator</cp:lastModifiedBy>
  <dcterms:created xsi:type="dcterms:W3CDTF">2023-09-07T18:14:00Z</dcterms:created>
  <dcterms:modified xsi:type="dcterms:W3CDTF">2023-10-10T05:30:10Z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FA897A92293E4F8CA0C45D4E98895414_13</vt:lpwstr>
  </property>
  <property fmtid="{D5CDD505-2E9C-101B-9397-08002B2CF9AE}" pid="3" name="KSOProductBuildVer">
    <vt:lpwstr>2052-12.1.0.15374</vt:lpwstr>
  </property>
</Properties>
</file>