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南皮利达\"/>
    </mc:Choice>
  </mc:AlternateContent>
  <bookViews>
    <workbookView xWindow="0" yWindow="0" windowWidth="24000" windowHeight="9840"/>
  </bookViews>
  <sheets>
    <sheet name="汇总表" sheetId="4" r:id="rId1"/>
    <sheet name="欧马可" sheetId="2" r:id="rId2"/>
    <sheet name="工序费" sheetId="3" r:id="rId3"/>
  </sheets>
  <definedNames>
    <definedName name="_xlnm._FilterDatabase" localSheetId="1" hidden="1">欧马可!$A$5:$BH$5</definedName>
  </definedNames>
  <calcPr calcId="162913"/>
</workbook>
</file>

<file path=xl/calcChain.xml><?xml version="1.0" encoding="utf-8"?>
<calcChain xmlns="http://schemas.openxmlformats.org/spreadsheetml/2006/main">
  <c r="P5" i="4" l="1"/>
  <c r="P4" i="4"/>
  <c r="O5" i="4"/>
  <c r="O4" i="4"/>
  <c r="M5" i="4"/>
  <c r="M4" i="4"/>
  <c r="J4" i="4"/>
  <c r="J5" i="4"/>
  <c r="AY15" i="2" l="1"/>
  <c r="AY6" i="2"/>
  <c r="AW20" i="2" l="1"/>
  <c r="AX20" i="2" s="1"/>
  <c r="AW19" i="2"/>
  <c r="AX19" i="2" s="1"/>
  <c r="AW18" i="2"/>
  <c r="AX18" i="2" s="1"/>
  <c r="AX17" i="2"/>
  <c r="AX16" i="2"/>
  <c r="AX15" i="2"/>
  <c r="AW11" i="2"/>
  <c r="AX11" i="2" s="1"/>
  <c r="AW10" i="2"/>
  <c r="AX10" i="2" s="1"/>
  <c r="AW9" i="2"/>
  <c r="AX9" i="2" s="1"/>
  <c r="BA21" i="2" l="1"/>
  <c r="BA14" i="2"/>
  <c r="BA13" i="2"/>
  <c r="BA12" i="2"/>
  <c r="BA11" i="2"/>
  <c r="BA8" i="2"/>
  <c r="BA7" i="2"/>
  <c r="AX8" i="2"/>
  <c r="AX7" i="2"/>
  <c r="AX6" i="2"/>
  <c r="AX12" i="2" l="1"/>
  <c r="AX21" i="2"/>
  <c r="AT3" i="2" l="1"/>
  <c r="AT2" i="2"/>
  <c r="AN15" i="2" l="1"/>
  <c r="AN6" i="2"/>
  <c r="AG15" i="2"/>
  <c r="AH15" i="2" s="1"/>
  <c r="AG6" i="2"/>
  <c r="AH6" i="2" s="1"/>
  <c r="AM6" i="2" l="1"/>
  <c r="AO6" i="2" s="1"/>
  <c r="AR6" i="2" s="1"/>
  <c r="AR12" i="2" s="1"/>
  <c r="BA6" i="2" s="1"/>
  <c r="AM15" i="2"/>
  <c r="AO15" i="2" s="1"/>
  <c r="AR15" i="2" s="1"/>
  <c r="AR21" i="2" s="1"/>
  <c r="BA15" i="2" s="1"/>
  <c r="F5" i="4" s="1"/>
  <c r="A6" i="2"/>
  <c r="A15" i="2"/>
  <c r="BE15" i="2"/>
  <c r="BF15" i="2" s="1"/>
  <c r="BE6" i="2"/>
  <c r="BF6" i="2" s="1"/>
  <c r="F4" i="4" l="1"/>
  <c r="Q5" i="4"/>
  <c r="Q4" i="4" l="1"/>
  <c r="N4" i="4"/>
  <c r="N5" i="4"/>
</calcChain>
</file>

<file path=xl/sharedStrings.xml><?xml version="1.0" encoding="utf-8"?>
<sst xmlns="http://schemas.openxmlformats.org/spreadsheetml/2006/main" count="188" uniqueCount="123">
  <si>
    <t>不含税单价</t>
  </si>
  <si>
    <t>加工成本</t>
  </si>
  <si>
    <t>净重</t>
  </si>
  <si>
    <t>废铁</t>
  </si>
  <si>
    <t>材料</t>
  </si>
  <si>
    <t>工序</t>
  </si>
  <si>
    <t>吨位</t>
  </si>
  <si>
    <t>工序费</t>
  </si>
  <si>
    <t>250T</t>
  </si>
  <si>
    <t>80T</t>
  </si>
  <si>
    <t>40T</t>
  </si>
  <si>
    <t>序号</t>
  </si>
  <si>
    <t>装配等级</t>
  </si>
  <si>
    <t>QAD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</si>
  <si>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</si>
  <si>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</si>
  <si>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</si>
  <si>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</si>
  <si>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</si>
  <si>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</si>
  <si>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</si>
  <si>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</si>
  <si>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</si>
  <si>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</si>
  <si>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</si>
  <si>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</si>
  <si>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</si>
  <si>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</si>
  <si>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</si>
  <si>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</si>
  <si>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</si>
  <si>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</si>
  <si>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材料利用率</t>
  </si>
  <si>
    <t>焊接长度
（cm）</t>
  </si>
  <si>
    <t>外购/自制</t>
  </si>
  <si>
    <t>供应商/工序</t>
  </si>
  <si>
    <t>材料成本</t>
  </si>
  <si>
    <t>采购价格比重</t>
  </si>
  <si>
    <t>差异价格</t>
  </si>
  <si>
    <t>差价比率</t>
  </si>
  <si>
    <t>备注</t>
  </si>
  <si>
    <t>用量</t>
  </si>
  <si>
    <t>长</t>
  </si>
  <si>
    <t>宽</t>
  </si>
  <si>
    <t>高</t>
  </si>
  <si>
    <t>A</t>
  </si>
  <si>
    <t>EA</t>
  </si>
  <si>
    <t>Y</t>
  </si>
  <si>
    <t>N</t>
  </si>
  <si>
    <t>——</t>
  </si>
  <si>
    <t>SLT0010545</t>
  </si>
  <si>
    <t>减震器下底板</t>
  </si>
  <si>
    <t>B</t>
  </si>
  <si>
    <t>钣金件</t>
  </si>
  <si>
    <t>3.0-Q /BQB 301
SPFH590-Q /BQB 310</t>
  </si>
  <si>
    <t>SLT0010539</t>
  </si>
  <si>
    <t>减震器上盖板</t>
  </si>
  <si>
    <t>类别</t>
  </si>
  <si>
    <t>冲压机</t>
  </si>
  <si>
    <t>冲床</t>
  </si>
  <si>
    <t>16T</t>
  </si>
  <si>
    <t>25T</t>
  </si>
  <si>
    <t>60T</t>
  </si>
  <si>
    <t>63T</t>
  </si>
  <si>
    <t>65t</t>
  </si>
  <si>
    <t>100T</t>
  </si>
  <si>
    <t>110T</t>
  </si>
  <si>
    <t>125T</t>
  </si>
  <si>
    <t>160T</t>
  </si>
  <si>
    <t>200T</t>
  </si>
  <si>
    <t>315T</t>
  </si>
  <si>
    <t>350T</t>
  </si>
  <si>
    <t>400T</t>
  </si>
  <si>
    <t>液压机</t>
  </si>
  <si>
    <t>液压机160T</t>
  </si>
  <si>
    <t>液压机200T</t>
  </si>
  <si>
    <t>液压机315T</t>
  </si>
  <si>
    <t>液压机500T</t>
  </si>
  <si>
    <t>焊接</t>
  </si>
  <si>
    <t>1CM</t>
  </si>
  <si>
    <t>焊螺母</t>
  </si>
  <si>
    <t>1个</t>
  </si>
  <si>
    <t>电泳</t>
  </si>
  <si>
    <t>1㎡</t>
  </si>
  <si>
    <t>喷涂</t>
  </si>
  <si>
    <t>工序数</t>
  </si>
  <si>
    <t>出件数</t>
  </si>
  <si>
    <t>工序费
合计</t>
  </si>
  <si>
    <t>重量kg</t>
    <phoneticPr fontId="5" type="noConversion"/>
  </si>
  <si>
    <t>毛重</t>
    <phoneticPr fontId="5" type="noConversion"/>
  </si>
  <si>
    <t>厚</t>
  </si>
  <si>
    <t>冲压力测算</t>
  </si>
  <si>
    <r>
      <t>涂装面积
（m</t>
    </r>
    <r>
      <rPr>
        <vertAlign val="superscript"/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）</t>
    </r>
  </si>
  <si>
    <t>小计</t>
    <phoneticPr fontId="5" type="noConversion"/>
  </si>
  <si>
    <t>物料代码</t>
  </si>
  <si>
    <t>名  称</t>
    <phoneticPr fontId="5" type="noConversion"/>
  </si>
  <si>
    <t>2023.4月使用量</t>
  </si>
  <si>
    <t>未税目标价（不含模摊）</t>
    <phoneticPr fontId="5" type="noConversion"/>
  </si>
  <si>
    <t>供应商</t>
  </si>
  <si>
    <t>是否完成模摊</t>
  </si>
  <si>
    <t>净重kg</t>
    <phoneticPr fontId="5" type="noConversion"/>
  </si>
  <si>
    <t>目标价每公斤价格</t>
    <phoneticPr fontId="5" type="noConversion"/>
  </si>
  <si>
    <t>与目标价格差异</t>
    <phoneticPr fontId="5" type="noConversion"/>
  </si>
  <si>
    <t>与目标价格差异率</t>
    <phoneticPr fontId="5" type="noConversion"/>
  </si>
  <si>
    <t>河北利达</t>
    <phoneticPr fontId="5" type="noConversion"/>
  </si>
  <si>
    <t>分总成未税目标价</t>
    <phoneticPr fontId="5" type="noConversion"/>
  </si>
  <si>
    <t>未税采购价格</t>
    <phoneticPr fontId="5" type="noConversion"/>
  </si>
  <si>
    <t>落料</t>
    <phoneticPr fontId="5" type="noConversion"/>
  </si>
  <si>
    <t>冲孔</t>
    <phoneticPr fontId="5" type="noConversion"/>
  </si>
  <si>
    <t>未税单价(不含模摊）</t>
    <phoneticPr fontId="5" type="noConversion"/>
  </si>
  <si>
    <t>未税成本（不含模摊）</t>
    <phoneticPr fontId="5" type="noConversion"/>
  </si>
  <si>
    <t>成型</t>
    <phoneticPr fontId="5" type="noConversion"/>
  </si>
  <si>
    <t>翻边</t>
    <phoneticPr fontId="5" type="noConversion"/>
  </si>
  <si>
    <t>侧冲孔</t>
    <phoneticPr fontId="5" type="noConversion"/>
  </si>
  <si>
    <t>翻孔</t>
    <phoneticPr fontId="5" type="noConversion"/>
  </si>
  <si>
    <t>1000T</t>
    <phoneticPr fontId="5" type="noConversion"/>
  </si>
  <si>
    <t>SAPH440 /T=3.0</t>
    <phoneticPr fontId="5" type="noConversion"/>
  </si>
  <si>
    <t>原未税采购单价（不含模摊）</t>
    <phoneticPr fontId="5" type="noConversion"/>
  </si>
  <si>
    <t>原未税采购单价（含模摊）</t>
    <phoneticPr fontId="5" type="noConversion"/>
  </si>
  <si>
    <t>否</t>
    <phoneticPr fontId="5" type="noConversion"/>
  </si>
  <si>
    <t>备注</t>
    <phoneticPr fontId="5" type="noConversion"/>
  </si>
  <si>
    <t>申报未税采购单价（不含模摊）</t>
    <phoneticPr fontId="5" type="noConversion"/>
  </si>
  <si>
    <t>申报采购价每公斤价格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</si>
</sst>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00_);[Red]\(0.000\)"/>
    <numFmt numFmtId="177" formatCode="0.00_);[Red]\(0.00\)"/>
    <numFmt numFmtId="178" formatCode="0.00_ "/>
    <numFmt numFmtId="179" formatCode="0.0000_);[Red]\(0.0000\)"/>
    <numFmt numFmtId="180" formatCode="0.0%"/>
    <numFmt numFmtId="181" formatCode="_ * #,##0.0000_ ;_ * \-#,##0.0000_ ;_ * &quot;-&quot;??_ ;_ @_ "/>
    <numFmt numFmtId="182" formatCode="0.000_ "/>
    <numFmt numFmtId="183" formatCode="_ * #,##0_ ;_ * \-#,##0_ ;_ * &quot;-&quot;??_ ;_ @_ "/>
  </numFmts>
  <fonts count="1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vertAlign val="superscript"/>
      <sz val="12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Arial"/>
      <family val="2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3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11" fillId="0" borderId="0"/>
    <xf numFmtId="0" fontId="2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3" applyFont="1" applyBorder="1" applyAlignment="1">
      <alignment horizontal="center" vertical="center"/>
    </xf>
    <xf numFmtId="0" fontId="2" fillId="0" borderId="0" xfId="3">
      <alignment vertical="center"/>
    </xf>
    <xf numFmtId="0" fontId="2" fillId="0" borderId="3" xfId="3" applyBorder="1" applyAlignment="1">
      <alignment horizontal="center" vertical="center"/>
    </xf>
    <xf numFmtId="178" fontId="7" fillId="6" borderId="3" xfId="3" applyNumberFormat="1" applyFont="1" applyFill="1" applyBorder="1" applyAlignment="1">
      <alignment horizontal="center" vertical="center"/>
    </xf>
    <xf numFmtId="0" fontId="7" fillId="6" borderId="3" xfId="3" applyFont="1" applyFill="1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11" fillId="0" borderId="0" xfId="10"/>
    <xf numFmtId="0" fontId="15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5" applyFont="1" applyFill="1" applyBorder="1" applyAlignment="1" applyProtection="1">
      <alignment horizontal="center" vertical="center" wrapText="1"/>
      <protection locked="0"/>
    </xf>
    <xf numFmtId="0" fontId="8" fillId="0" borderId="3" xfId="4" applyNumberFormat="1" applyFont="1" applyFill="1" applyBorder="1" applyAlignment="1" applyProtection="1">
      <alignment horizontal="center" vertical="center" wrapText="1"/>
      <protection locked="0"/>
    </xf>
    <xf numFmtId="182" fontId="13" fillId="0" borderId="3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 shrinkToFit="1"/>
    </xf>
    <xf numFmtId="178" fontId="13" fillId="0" borderId="3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181" fontId="16" fillId="0" borderId="0" xfId="1" applyNumberFormat="1" applyFont="1" applyAlignment="1"/>
    <xf numFmtId="183" fontId="16" fillId="0" borderId="0" xfId="1" applyNumberFormat="1" applyFont="1" applyAlignment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6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  <protection locked="0"/>
    </xf>
    <xf numFmtId="0" fontId="8" fillId="0" borderId="4" xfId="3" applyFont="1" applyFill="1" applyBorder="1" applyAlignment="1">
      <alignment horizontal="center" vertical="center"/>
    </xf>
    <xf numFmtId="49" fontId="8" fillId="0" borderId="4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179" fontId="8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5" applyNumberFormat="1" applyFont="1" applyFill="1" applyBorder="1" applyAlignment="1" applyProtection="1">
      <alignment horizontal="center" vertical="center" wrapText="1"/>
      <protection locked="0"/>
    </xf>
    <xf numFmtId="18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81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7" applyNumberFormat="1" applyFont="1" applyFill="1" applyBorder="1" applyAlignment="1" applyProtection="1">
      <alignment horizontal="center" vertical="center" wrapText="1"/>
    </xf>
    <xf numFmtId="0" fontId="8" fillId="0" borderId="5" xfId="7" applyNumberFormat="1" applyFont="1" applyFill="1" applyBorder="1" applyAlignment="1" applyProtection="1">
      <alignment horizontal="center" vertical="center" wrapText="1"/>
    </xf>
    <xf numFmtId="43" fontId="16" fillId="2" borderId="3" xfId="1" applyFont="1" applyFill="1" applyBorder="1" applyAlignment="1" applyProtection="1">
      <alignment horizontal="center" vertical="center" wrapText="1"/>
      <protection locked="0"/>
    </xf>
    <xf numFmtId="180" fontId="16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>
      <alignment vertical="center"/>
    </xf>
    <xf numFmtId="176" fontId="8" fillId="3" borderId="10" xfId="4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5" applyNumberFormat="1" applyFont="1" applyFill="1" applyBorder="1" applyAlignment="1" applyProtection="1">
      <alignment horizontal="center" vertical="center" wrapText="1"/>
      <protection locked="0"/>
    </xf>
    <xf numFmtId="180" fontId="8" fillId="0" borderId="4" xfId="2" applyNumberFormat="1" applyFont="1" applyFill="1" applyBorder="1" applyAlignment="1" applyProtection="1">
      <alignment horizontal="center" vertical="center" wrapText="1"/>
      <protection locked="0"/>
    </xf>
    <xf numFmtId="43" fontId="8" fillId="0" borderId="3" xfId="7" applyNumberFormat="1" applyFont="1" applyFill="1" applyBorder="1" applyAlignment="1" applyProtection="1">
      <alignment horizontal="center" vertical="center" wrapText="1"/>
    </xf>
    <xf numFmtId="177" fontId="8" fillId="0" borderId="3" xfId="4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>
      <alignment vertical="center"/>
    </xf>
    <xf numFmtId="179" fontId="8" fillId="0" borderId="3" xfId="0" applyNumberFormat="1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7" borderId="3" xfId="5" applyNumberFormat="1" applyFont="1" applyFill="1" applyBorder="1" applyAlignment="1" applyProtection="1">
      <alignment horizontal="center" vertical="center" wrapText="1"/>
      <protection locked="0"/>
    </xf>
    <xf numFmtId="0" fontId="8" fillId="7" borderId="4" xfId="6" applyNumberFormat="1" applyFont="1" applyFill="1" applyBorder="1" applyAlignment="1" applyProtection="1">
      <alignment horizontal="center" vertical="center" wrapText="1"/>
    </xf>
    <xf numFmtId="0" fontId="8" fillId="7" borderId="3" xfId="0" applyNumberFormat="1" applyFont="1" applyFill="1" applyBorder="1" applyAlignment="1">
      <alignment horizontal="center" vertical="center" wrapText="1"/>
    </xf>
    <xf numFmtId="0" fontId="8" fillId="7" borderId="3" xfId="5" applyFont="1" applyFill="1" applyBorder="1" applyAlignment="1" applyProtection="1">
      <alignment horizontal="center" vertical="center" wrapText="1"/>
      <protection locked="0"/>
    </xf>
    <xf numFmtId="0" fontId="8" fillId="7" borderId="4" xfId="5" applyFont="1" applyFill="1" applyBorder="1" applyAlignment="1" applyProtection="1">
      <alignment horizontal="center" vertical="center" wrapText="1"/>
      <protection locked="0"/>
    </xf>
    <xf numFmtId="0" fontId="8" fillId="7" borderId="4" xfId="3" applyFont="1" applyFill="1" applyBorder="1" applyAlignment="1">
      <alignment horizontal="center" vertical="center"/>
    </xf>
    <xf numFmtId="49" fontId="8" fillId="7" borderId="4" xfId="4" applyNumberFormat="1" applyFont="1" applyFill="1" applyBorder="1" applyAlignment="1" applyProtection="1">
      <alignment horizontal="center" vertical="center" wrapText="1"/>
      <protection locked="0"/>
    </xf>
    <xf numFmtId="49" fontId="8" fillId="7" borderId="3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>
      <alignment horizontal="center" vertical="center" wrapText="1"/>
    </xf>
    <xf numFmtId="179" fontId="8" fillId="7" borderId="4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4" xfId="5" applyNumberFormat="1" applyFont="1" applyFill="1" applyBorder="1" applyAlignment="1" applyProtection="1">
      <alignment horizontal="center" vertical="center" wrapText="1"/>
      <protection locked="0"/>
    </xf>
    <xf numFmtId="181" fontId="8" fillId="7" borderId="4" xfId="1" applyNumberFormat="1" applyFont="1" applyFill="1" applyBorder="1" applyAlignment="1" applyProtection="1">
      <alignment horizontal="center" vertical="center" wrapText="1"/>
      <protection locked="0"/>
    </xf>
    <xf numFmtId="180" fontId="8" fillId="7" borderId="4" xfId="2" applyNumberFormat="1" applyFont="1" applyFill="1" applyBorder="1" applyAlignment="1" applyProtection="1">
      <alignment horizontal="center" vertical="center" wrapText="1"/>
      <protection locked="0"/>
    </xf>
    <xf numFmtId="176" fontId="8" fillId="7" borderId="10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11" xfId="5" applyNumberFormat="1" applyFont="1" applyFill="1" applyBorder="1" applyAlignment="1" applyProtection="1">
      <alignment horizontal="center" vertical="center" wrapText="1"/>
      <protection locked="0"/>
    </xf>
    <xf numFmtId="181" fontId="13" fillId="7" borderId="3" xfId="1" applyNumberFormat="1" applyFont="1" applyFill="1" applyBorder="1" applyAlignment="1" applyProtection="1">
      <alignment horizontal="center" vertical="center" wrapText="1"/>
      <protection locked="0"/>
    </xf>
    <xf numFmtId="43" fontId="8" fillId="7" borderId="3" xfId="7" applyNumberFormat="1" applyFont="1" applyFill="1" applyBorder="1" applyAlignment="1" applyProtection="1">
      <alignment horizontal="center" vertical="center" wrapText="1"/>
    </xf>
    <xf numFmtId="0" fontId="8" fillId="7" borderId="3" xfId="7" applyNumberFormat="1" applyFont="1" applyFill="1" applyBorder="1" applyAlignment="1" applyProtection="1">
      <alignment horizontal="center" vertical="center" wrapText="1"/>
    </xf>
    <xf numFmtId="177" fontId="8" fillId="7" borderId="3" xfId="4" applyNumberFormat="1" applyFont="1" applyFill="1" applyBorder="1" applyAlignment="1" applyProtection="1">
      <alignment vertical="center" wrapText="1"/>
      <protection locked="0"/>
    </xf>
    <xf numFmtId="0" fontId="8" fillId="7" borderId="5" xfId="7" applyNumberFormat="1" applyFont="1" applyFill="1" applyBorder="1" applyAlignment="1" applyProtection="1">
      <alignment horizontal="center" vertical="center" wrapText="1"/>
    </xf>
    <xf numFmtId="43" fontId="16" fillId="0" borderId="0" xfId="1" applyFont="1" applyAlignment="1"/>
    <xf numFmtId="43" fontId="16" fillId="0" borderId="0" xfId="1" applyFont="1">
      <alignment vertical="center"/>
    </xf>
    <xf numFmtId="181" fontId="1" fillId="0" borderId="0" xfId="1" applyNumberFormat="1" applyFont="1" applyAlignment="1"/>
    <xf numFmtId="181" fontId="17" fillId="0" borderId="5" xfId="1" applyNumberFormat="1" applyFont="1" applyFill="1" applyBorder="1" applyAlignment="1" applyProtection="1">
      <alignment horizontal="center" vertical="center" wrapText="1"/>
    </xf>
    <xf numFmtId="181" fontId="1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181" fontId="0" fillId="5" borderId="3" xfId="1" applyNumberFormat="1" applyFont="1" applyFill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180" fontId="0" fillId="0" borderId="3" xfId="2" applyNumberFormat="1" applyFont="1" applyBorder="1" applyAlignment="1">
      <alignment horizontal="center" vertical="center"/>
    </xf>
    <xf numFmtId="181" fontId="2" fillId="0" borderId="3" xfId="1" applyNumberFormat="1" applyFont="1" applyBorder="1" applyAlignment="1">
      <alignment horizontal="center" vertical="center"/>
    </xf>
    <xf numFmtId="0" fontId="2" fillId="0" borderId="3" xfId="11" applyBorder="1" applyAlignment="1">
      <alignment horizontal="center" vertical="center"/>
    </xf>
    <xf numFmtId="178" fontId="12" fillId="0" borderId="3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83" fontId="16" fillId="0" borderId="0" xfId="1" applyNumberFormat="1" applyFont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8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5" applyFont="1" applyFill="1" applyBorder="1" applyAlignment="1" applyProtection="1">
      <alignment horizontal="center" vertical="center" wrapText="1"/>
      <protection locked="0"/>
    </xf>
    <xf numFmtId="0" fontId="8" fillId="4" borderId="3" xfId="5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6" applyNumberFormat="1" applyFont="1" applyFill="1" applyBorder="1" applyAlignment="1" applyProtection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8" fillId="4" borderId="4" xfId="5" applyFont="1" applyFill="1" applyBorder="1" applyAlignment="1" applyProtection="1">
      <alignment horizontal="center" vertical="center" wrapText="1"/>
      <protection locked="0"/>
    </xf>
    <xf numFmtId="0" fontId="8" fillId="4" borderId="4" xfId="3" applyFont="1" applyFill="1" applyBorder="1" applyAlignment="1">
      <alignment horizontal="center" vertical="center"/>
    </xf>
    <xf numFmtId="49" fontId="8" fillId="4" borderId="4" xfId="4" applyNumberFormat="1" applyFont="1" applyFill="1" applyBorder="1" applyAlignment="1" applyProtection="1">
      <alignment horizontal="center" vertical="center" wrapText="1"/>
      <protection locked="0"/>
    </xf>
    <xf numFmtId="49" fontId="8" fillId="4" borderId="3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 wrapText="1"/>
    </xf>
    <xf numFmtId="179" fontId="8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5" applyNumberFormat="1" applyFont="1" applyFill="1" applyBorder="1" applyAlignment="1" applyProtection="1">
      <alignment horizontal="center" vertical="center" wrapText="1"/>
      <protection locked="0"/>
    </xf>
    <xf numFmtId="181" fontId="8" fillId="4" borderId="4" xfId="1" applyNumberFormat="1" applyFont="1" applyFill="1" applyBorder="1" applyAlignment="1" applyProtection="1">
      <alignment horizontal="center" vertical="center" wrapText="1"/>
      <protection locked="0"/>
    </xf>
    <xf numFmtId="180" fontId="8" fillId="4" borderId="4" xfId="2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4" applyNumberFormat="1" applyFont="1" applyFill="1" applyBorder="1" applyAlignment="1" applyProtection="1">
      <alignment horizontal="center" vertical="center" wrapText="1"/>
      <protection locked="0"/>
    </xf>
    <xf numFmtId="181" fontId="13" fillId="4" borderId="3" xfId="1" applyNumberFormat="1" applyFont="1" applyFill="1" applyBorder="1" applyAlignment="1" applyProtection="1">
      <alignment horizontal="center" vertical="center" wrapText="1"/>
      <protection locked="0"/>
    </xf>
    <xf numFmtId="43" fontId="8" fillId="4" borderId="3" xfId="7" applyNumberFormat="1" applyFont="1" applyFill="1" applyBorder="1" applyAlignment="1" applyProtection="1">
      <alignment horizontal="center" vertical="center" wrapText="1"/>
    </xf>
    <xf numFmtId="0" fontId="8" fillId="4" borderId="3" xfId="7" applyNumberFormat="1" applyFont="1" applyFill="1" applyBorder="1" applyAlignment="1" applyProtection="1">
      <alignment horizontal="center" vertical="center" wrapText="1"/>
    </xf>
    <xf numFmtId="177" fontId="8" fillId="4" borderId="3" xfId="4" applyNumberFormat="1" applyFont="1" applyFill="1" applyBorder="1" applyAlignment="1" applyProtection="1">
      <alignment vertical="center" wrapText="1"/>
      <protection locked="0"/>
    </xf>
    <xf numFmtId="0" fontId="8" fillId="4" borderId="5" xfId="7" applyNumberFormat="1" applyFont="1" applyFill="1" applyBorder="1" applyAlignment="1" applyProtection="1">
      <alignment horizontal="center" vertical="center" wrapText="1"/>
    </xf>
    <xf numFmtId="177" fontId="8" fillId="4" borderId="5" xfId="4" applyNumberFormat="1" applyFont="1" applyFill="1" applyBorder="1" applyAlignment="1" applyProtection="1">
      <alignment vertical="center" wrapText="1"/>
      <protection locked="0"/>
    </xf>
    <xf numFmtId="181" fontId="17" fillId="4" borderId="5" xfId="1" applyNumberFormat="1" applyFont="1" applyFill="1" applyBorder="1" applyAlignment="1" applyProtection="1">
      <alignment horizontal="center" vertical="center" wrapText="1"/>
    </xf>
    <xf numFmtId="177" fontId="9" fillId="4" borderId="5" xfId="0" applyNumberFormat="1" applyFont="1" applyFill="1" applyBorder="1" applyAlignment="1">
      <alignment horizontal="center" vertical="center" wrapText="1"/>
    </xf>
    <xf numFmtId="177" fontId="9" fillId="4" borderId="5" xfId="5" applyNumberFormat="1" applyFont="1" applyFill="1" applyBorder="1" applyAlignment="1" applyProtection="1">
      <alignment horizontal="center" vertical="center" wrapText="1"/>
      <protection locked="0"/>
    </xf>
    <xf numFmtId="43" fontId="16" fillId="4" borderId="3" xfId="1" applyFont="1" applyFill="1" applyBorder="1" applyAlignment="1" applyProtection="1">
      <alignment horizontal="center" vertical="center" wrapText="1"/>
      <protection locked="0"/>
    </xf>
    <xf numFmtId="180" fontId="16" fillId="4" borderId="3" xfId="2" applyNumberFormat="1" applyFont="1" applyFill="1" applyBorder="1" applyAlignment="1" applyProtection="1">
      <alignment horizontal="center" vertical="center" wrapText="1"/>
      <protection locked="0"/>
    </xf>
    <xf numFmtId="43" fontId="8" fillId="0" borderId="3" xfId="1" applyFont="1" applyFill="1" applyBorder="1" applyAlignment="1" applyProtection="1">
      <alignment horizontal="center" vertical="center" wrapText="1"/>
    </xf>
    <xf numFmtId="43" fontId="8" fillId="4" borderId="3" xfId="1" applyFont="1" applyFill="1" applyBorder="1" applyAlignment="1" applyProtection="1">
      <alignment horizontal="center" vertical="center" wrapText="1"/>
    </xf>
    <xf numFmtId="181" fontId="2" fillId="0" borderId="3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181" fontId="0" fillId="0" borderId="3" xfId="0" applyNumberFormat="1" applyBorder="1">
      <alignment vertical="center"/>
    </xf>
    <xf numFmtId="43" fontId="0" fillId="0" borderId="3" xfId="0" applyNumberFormat="1" applyBorder="1">
      <alignment vertical="center"/>
    </xf>
    <xf numFmtId="49" fontId="8" fillId="0" borderId="4" xfId="4" applyNumberFormat="1" applyFont="1" applyFill="1" applyBorder="1" applyAlignment="1" applyProtection="1">
      <alignment horizontal="center" vertical="center" wrapText="1"/>
      <protection locked="0"/>
    </xf>
    <xf numFmtId="181" fontId="3" fillId="5" borderId="3" xfId="1" applyNumberFormat="1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9" fontId="3" fillId="0" borderId="3" xfId="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8" fillId="3" borderId="1" xfId="5" applyFont="1" applyFill="1" applyBorder="1" applyAlignment="1" applyProtection="1">
      <alignment horizontal="center" vertical="center" wrapText="1"/>
      <protection locked="0"/>
    </xf>
    <xf numFmtId="0" fontId="8" fillId="3" borderId="4" xfId="5" applyFont="1" applyFill="1" applyBorder="1" applyAlignment="1" applyProtection="1">
      <alignment horizontal="center" vertical="center" wrapText="1"/>
      <protection locked="0"/>
    </xf>
    <xf numFmtId="43" fontId="14" fillId="5" borderId="3" xfId="1" applyFont="1" applyFill="1" applyBorder="1" applyAlignment="1" applyProtection="1">
      <alignment horizontal="center" vertical="center" wrapText="1"/>
      <protection locked="0"/>
    </xf>
    <xf numFmtId="43" fontId="14" fillId="5" borderId="1" xfId="1" applyFont="1" applyFill="1" applyBorder="1" applyAlignment="1" applyProtection="1">
      <alignment horizontal="center" vertical="center" wrapText="1"/>
      <protection locked="0"/>
    </xf>
    <xf numFmtId="179" fontId="8" fillId="0" borderId="1" xfId="5" applyNumberFormat="1" applyFont="1" applyFill="1" applyBorder="1" applyAlignment="1" applyProtection="1">
      <alignment horizontal="center" vertical="center" wrapText="1"/>
      <protection locked="0"/>
    </xf>
    <xf numFmtId="179" fontId="8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82" fontId="13" fillId="0" borderId="3" xfId="0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 applyProtection="1">
      <alignment horizontal="center" vertical="center" wrapText="1"/>
      <protection locked="0"/>
    </xf>
    <xf numFmtId="0" fontId="8" fillId="0" borderId="4" xfId="5" applyFont="1" applyFill="1" applyBorder="1" applyAlignment="1" applyProtection="1">
      <alignment horizontal="center" vertical="center" wrapText="1"/>
      <protection locked="0"/>
    </xf>
    <xf numFmtId="177" fontId="13" fillId="0" borderId="3" xfId="0" applyNumberFormat="1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81" fontId="17" fillId="5" borderId="1" xfId="1" applyNumberFormat="1" applyFont="1" applyFill="1" applyBorder="1" applyAlignment="1" applyProtection="1">
      <alignment horizontal="center" vertical="center" wrapText="1"/>
      <protection locked="0"/>
    </xf>
    <xf numFmtId="181" fontId="17" fillId="5" borderId="4" xfId="1" applyNumberFormat="1" applyFont="1" applyFill="1" applyBorder="1" applyAlignment="1" applyProtection="1">
      <alignment horizontal="center" vertical="center" wrapText="1"/>
      <protection locked="0"/>
    </xf>
    <xf numFmtId="43" fontId="14" fillId="3" borderId="3" xfId="1" applyFont="1" applyFill="1" applyBorder="1" applyAlignment="1" applyProtection="1">
      <alignment horizontal="center" vertical="center" wrapText="1"/>
      <protection locked="0"/>
    </xf>
    <xf numFmtId="43" fontId="14" fillId="3" borderId="1" xfId="1" applyFont="1" applyFill="1" applyBorder="1" applyAlignment="1" applyProtection="1">
      <alignment horizontal="center" vertical="center" wrapText="1"/>
      <protection locked="0"/>
    </xf>
    <xf numFmtId="43" fontId="17" fillId="5" borderId="1" xfId="1" applyFont="1" applyFill="1" applyBorder="1" applyAlignment="1" applyProtection="1">
      <alignment horizontal="center" vertical="center" wrapText="1"/>
      <protection locked="0"/>
    </xf>
    <xf numFmtId="43" fontId="17" fillId="5" borderId="4" xfId="1" applyFont="1" applyFill="1" applyBorder="1" applyAlignment="1" applyProtection="1">
      <alignment horizontal="center" vertical="center" wrapText="1"/>
      <protection locked="0"/>
    </xf>
    <xf numFmtId="177" fontId="14" fillId="3" borderId="3" xfId="5" applyNumberFormat="1" applyFont="1" applyFill="1" applyBorder="1" applyAlignment="1" applyProtection="1">
      <alignment horizontal="center" vertical="center" wrapText="1"/>
      <protection locked="0"/>
    </xf>
    <xf numFmtId="177" fontId="14" fillId="3" borderId="1" xfId="5" applyNumberFormat="1" applyFont="1" applyFill="1" applyBorder="1" applyAlignment="1" applyProtection="1">
      <alignment horizontal="center" vertical="center" wrapText="1"/>
      <protection locked="0"/>
    </xf>
    <xf numFmtId="181" fontId="0" fillId="0" borderId="3" xfId="1" applyNumberFormat="1" applyFont="1" applyBorder="1">
      <alignment vertical="center"/>
    </xf>
    <xf numFmtId="181" fontId="2" fillId="0" borderId="3" xfId="1" applyNumberFormat="1" applyFont="1" applyFill="1" applyBorder="1" applyAlignment="1">
      <alignment horizontal="center" vertical="center"/>
    </xf>
    <xf numFmtId="181" fontId="0" fillId="0" borderId="3" xfId="1" applyNumberFormat="1" applyFont="1" applyFill="1" applyBorder="1" applyAlignment="1">
      <alignment horizontal="center" vertical="center"/>
    </xf>
    <xf numFmtId="181" fontId="3" fillId="0" borderId="3" xfId="1" applyNumberFormat="1" applyFont="1" applyFill="1" applyBorder="1" applyAlignment="1">
      <alignment horizontal="center" vertical="center" wrapText="1"/>
    </xf>
  </cellXfs>
  <cellStyles count="12">
    <cellStyle name="BOM_Level_Below3" xfId="4"/>
    <cellStyle name="百分比" xfId="2" builtinId="5"/>
    <cellStyle name="常规" xfId="0" builtinId="0"/>
    <cellStyle name="常规 2" xfId="3"/>
    <cellStyle name="常规 2 27" xfId="9"/>
    <cellStyle name="常规 2 3" xfId="11"/>
    <cellStyle name="常规 3" xfId="10"/>
    <cellStyle name="常规_正司机座椅 _21" xfId="6"/>
    <cellStyle name="常规_正司机座椅 _26" xfId="7"/>
    <cellStyle name="千位分隔" xfId="1" builtinId="3"/>
    <cellStyle name="样式 1" xfId="5"/>
    <cellStyle name="样式 1 10" xfId="8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5</xdr:row>
      <xdr:rowOff>95250</xdr:rowOff>
    </xdr:from>
    <xdr:to>
      <xdr:col>17</xdr:col>
      <xdr:colOff>459105</xdr:colOff>
      <xdr:row>5</xdr:row>
      <xdr:rowOff>406400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3876675" y="3228975"/>
          <a:ext cx="382905" cy="311150"/>
        </a:xfrm>
        <a:prstGeom prst="rect">
          <a:avLst/>
        </a:prstGeom>
      </xdr:spPr>
    </xdr:pic>
    <xdr:clientData/>
  </xdr:twoCellAnchor>
  <xdr:twoCellAnchor>
    <xdr:from>
      <xdr:col>17</xdr:col>
      <xdr:colOff>61633</xdr:colOff>
      <xdr:row>14</xdr:row>
      <xdr:rowOff>127186</xdr:rowOff>
    </xdr:from>
    <xdr:to>
      <xdr:col>17</xdr:col>
      <xdr:colOff>464223</xdr:colOff>
      <xdr:row>14</xdr:row>
      <xdr:rowOff>429446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6533" y="9438826"/>
          <a:ext cx="402590" cy="302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tabSelected="1" zoomScale="80" zoomScaleNormal="80" workbookViewId="0">
      <selection activeCell="B6" sqref="B6"/>
    </sheetView>
  </sheetViews>
  <sheetFormatPr defaultRowHeight="13.5" x14ac:dyDescent="0.15"/>
  <cols>
    <col min="1" max="1" width="6.125" customWidth="1"/>
    <col min="2" max="2" width="11.75" style="1" customWidth="1"/>
    <col min="3" max="3" width="11.625" style="1" customWidth="1"/>
    <col min="4" max="4" width="13.25" style="127" customWidth="1"/>
    <col min="6" max="6" width="10.5" bestFit="1" customWidth="1"/>
    <col min="7" max="7" width="10.125" customWidth="1"/>
    <col min="8" max="8" width="10.75" customWidth="1"/>
    <col min="9" max="9" width="11.625" customWidth="1"/>
    <col min="10" max="10" width="13" customWidth="1"/>
    <col min="11" max="11" width="6.25" customWidth="1"/>
    <col min="12" max="12" width="7.875" customWidth="1"/>
    <col min="13" max="13" width="9.5" customWidth="1"/>
    <col min="16" max="16" width="9.5" bestFit="1" customWidth="1"/>
  </cols>
  <sheetData>
    <row r="2" spans="1:17" s="84" customFormat="1" ht="25.5" customHeight="1" x14ac:dyDescent="0.15">
      <c r="A2" s="132" t="s">
        <v>11</v>
      </c>
      <c r="B2" s="132" t="s">
        <v>94</v>
      </c>
      <c r="C2" s="132" t="s">
        <v>14</v>
      </c>
      <c r="D2" s="132" t="s">
        <v>95</v>
      </c>
      <c r="E2" s="133" t="s">
        <v>96</v>
      </c>
      <c r="F2" s="131" t="s">
        <v>97</v>
      </c>
      <c r="G2" s="136" t="s">
        <v>98</v>
      </c>
      <c r="H2" s="178" t="s">
        <v>121</v>
      </c>
      <c r="I2" s="178" t="s">
        <v>117</v>
      </c>
      <c r="J2" s="178" t="s">
        <v>118</v>
      </c>
      <c r="K2" s="136" t="s">
        <v>99</v>
      </c>
      <c r="L2" s="135" t="s">
        <v>120</v>
      </c>
      <c r="M2" s="137" t="s">
        <v>100</v>
      </c>
      <c r="N2" s="135" t="s">
        <v>101</v>
      </c>
      <c r="O2" s="135" t="s">
        <v>122</v>
      </c>
      <c r="P2" s="135" t="s">
        <v>102</v>
      </c>
      <c r="Q2" s="135" t="s">
        <v>103</v>
      </c>
    </row>
    <row r="3" spans="1:17" s="84" customFormat="1" ht="34.5" customHeight="1" x14ac:dyDescent="0.15">
      <c r="A3" s="132"/>
      <c r="B3" s="132"/>
      <c r="C3" s="132"/>
      <c r="D3" s="132"/>
      <c r="E3" s="134"/>
      <c r="F3" s="131"/>
      <c r="G3" s="136"/>
      <c r="H3" s="178"/>
      <c r="I3" s="178"/>
      <c r="J3" s="178"/>
      <c r="K3" s="136"/>
      <c r="L3" s="135"/>
      <c r="M3" s="137"/>
      <c r="N3" s="135"/>
      <c r="O3" s="135"/>
      <c r="P3" s="135"/>
      <c r="Q3" s="135"/>
    </row>
    <row r="4" spans="1:17" s="1" customFormat="1" ht="25.9" customHeight="1" x14ac:dyDescent="0.15">
      <c r="A4" s="3">
        <v>1</v>
      </c>
      <c r="B4" s="3" t="s">
        <v>50</v>
      </c>
      <c r="C4" s="3" t="s">
        <v>50</v>
      </c>
      <c r="D4" s="2" t="s">
        <v>51</v>
      </c>
      <c r="E4" s="2">
        <v>299</v>
      </c>
      <c r="F4" s="85">
        <f>VLOOKUP(B4,欧马可!$L$6:$BB$21,42,0)</f>
        <v>25.161862895000002</v>
      </c>
      <c r="G4" s="89" t="s">
        <v>104</v>
      </c>
      <c r="H4" s="89">
        <v>28.486999999999998</v>
      </c>
      <c r="I4" s="176">
        <v>31</v>
      </c>
      <c r="J4" s="177">
        <f>I4+1.715</f>
        <v>32.715000000000003</v>
      </c>
      <c r="K4" s="125" t="s">
        <v>119</v>
      </c>
      <c r="L4" s="129"/>
      <c r="M4" s="175">
        <f>欧马可!$AB$6</f>
        <v>2.98</v>
      </c>
      <c r="N4" s="86">
        <f>F4/M4</f>
        <v>8.4435781526845641</v>
      </c>
      <c r="O4" s="86">
        <f>H4/M4</f>
        <v>9.5593959731543627</v>
      </c>
      <c r="P4" s="87">
        <f>H4-F4</f>
        <v>3.325137104999996</v>
      </c>
      <c r="Q4" s="88">
        <f>P4/I4</f>
        <v>0.10726248725806439</v>
      </c>
    </row>
    <row r="5" spans="1:17" ht="25.9" customHeight="1" x14ac:dyDescent="0.15">
      <c r="A5" s="3">
        <v>2</v>
      </c>
      <c r="B5" s="3" t="s">
        <v>55</v>
      </c>
      <c r="C5" s="3" t="s">
        <v>55</v>
      </c>
      <c r="D5" s="2" t="s">
        <v>56</v>
      </c>
      <c r="E5" s="2">
        <v>290</v>
      </c>
      <c r="F5" s="85">
        <f>VLOOKUP(B5,欧马可!$L$6:$BB$21,42,0)</f>
        <v>24.704333894499996</v>
      </c>
      <c r="G5" s="89" t="s">
        <v>104</v>
      </c>
      <c r="H5" s="89">
        <v>28.431000000000001</v>
      </c>
      <c r="I5" s="176">
        <v>30</v>
      </c>
      <c r="J5" s="177">
        <f>I5+1.715</f>
        <v>31.715</v>
      </c>
      <c r="K5" s="125" t="s">
        <v>119</v>
      </c>
      <c r="L5" s="129"/>
      <c r="M5" s="175">
        <f>欧马可!$AB$15</f>
        <v>2.9851999999999999</v>
      </c>
      <c r="N5" s="86">
        <f>F5/M5</f>
        <v>8.2756042792777702</v>
      </c>
      <c r="O5" s="86">
        <f>H5/M5</f>
        <v>9.5239849926303108</v>
      </c>
      <c r="P5" s="87">
        <f>H5-F5</f>
        <v>3.726666105500005</v>
      </c>
      <c r="Q5" s="88">
        <f>P5/I5</f>
        <v>0.12422220351666684</v>
      </c>
    </row>
    <row r="6" spans="1:17" ht="25.9" customHeight="1" x14ac:dyDescent="0.15">
      <c r="A6" s="3"/>
      <c r="B6" s="3"/>
      <c r="C6" s="3"/>
      <c r="D6" s="126"/>
      <c r="E6" s="2"/>
      <c r="F6" s="85"/>
      <c r="G6" s="89"/>
      <c r="H6" s="89"/>
      <c r="I6" s="128"/>
      <c r="J6" s="128"/>
      <c r="K6" s="4"/>
      <c r="L6" s="129"/>
      <c r="M6" s="4"/>
      <c r="N6" s="86"/>
      <c r="O6" s="86"/>
      <c r="P6" s="87"/>
      <c r="Q6" s="88"/>
    </row>
    <row r="7" spans="1:17" ht="25.9" customHeight="1" x14ac:dyDescent="0.15">
      <c r="A7" s="3"/>
      <c r="B7" s="3"/>
      <c r="C7" s="3"/>
      <c r="D7" s="126"/>
      <c r="E7" s="2"/>
      <c r="F7" s="85"/>
      <c r="G7" s="89"/>
      <c r="H7" s="89"/>
      <c r="I7" s="128"/>
      <c r="J7" s="128"/>
      <c r="K7" s="4"/>
      <c r="L7" s="129"/>
      <c r="M7" s="4"/>
      <c r="N7" s="86"/>
      <c r="O7" s="86"/>
      <c r="P7" s="87"/>
      <c r="Q7" s="88"/>
    </row>
    <row r="8" spans="1:17" ht="25.9" customHeight="1" x14ac:dyDescent="0.15">
      <c r="A8" s="3"/>
      <c r="B8" s="3"/>
      <c r="C8" s="3"/>
      <c r="D8" s="126"/>
      <c r="E8" s="2"/>
      <c r="F8" s="85"/>
      <c r="G8" s="89"/>
      <c r="H8" s="89"/>
      <c r="I8" s="128"/>
      <c r="J8" s="128"/>
      <c r="K8" s="125"/>
      <c r="L8" s="129"/>
      <c r="M8" s="4"/>
      <c r="N8" s="86"/>
      <c r="O8" s="86"/>
      <c r="P8" s="87"/>
      <c r="Q8" s="88"/>
    </row>
    <row r="9" spans="1:17" ht="25.9" customHeight="1" x14ac:dyDescent="0.15">
      <c r="A9" s="3"/>
      <c r="B9" s="3"/>
      <c r="C9" s="3"/>
      <c r="D9" s="126"/>
      <c r="E9" s="2"/>
      <c r="F9" s="85"/>
      <c r="G9" s="89"/>
      <c r="H9" s="89"/>
      <c r="I9" s="128"/>
      <c r="J9" s="128"/>
      <c r="K9" s="125"/>
      <c r="L9" s="129"/>
      <c r="M9" s="4"/>
      <c r="N9" s="86"/>
      <c r="O9" s="86"/>
      <c r="P9" s="87"/>
      <c r="Q9" s="88"/>
    </row>
  </sheetData>
  <mergeCells count="17">
    <mergeCell ref="N2:N3"/>
    <mergeCell ref="O2:O3"/>
    <mergeCell ref="P2:P3"/>
    <mergeCell ref="Q2:Q3"/>
    <mergeCell ref="G2:G3"/>
    <mergeCell ref="J2:J3"/>
    <mergeCell ref="K2:K3"/>
    <mergeCell ref="L2:L3"/>
    <mergeCell ref="M2:M3"/>
    <mergeCell ref="I2:I3"/>
    <mergeCell ref="H2:H3"/>
    <mergeCell ref="F2:F3"/>
    <mergeCell ref="A2:A3"/>
    <mergeCell ref="B2:B3"/>
    <mergeCell ref="C2:C3"/>
    <mergeCell ref="D2:D3"/>
    <mergeCell ref="E2:E3"/>
  </mergeCells>
  <phoneticPr fontId="5" type="noConversion"/>
  <conditionalFormatting sqref="B2:B4">
    <cfRule type="duplicateValues" dxfId="14" priority="11"/>
  </conditionalFormatting>
  <conditionalFormatting sqref="B2:B4">
    <cfRule type="duplicateValues" dxfId="13" priority="10"/>
  </conditionalFormatting>
  <conditionalFormatting sqref="C2:C4">
    <cfRule type="duplicateValues" dxfId="12" priority="9"/>
  </conditionalFormatting>
  <conditionalFormatting sqref="B2:B4">
    <cfRule type="duplicateValues" dxfId="11" priority="7"/>
    <cfRule type="duplicateValues" dxfId="10" priority="8"/>
  </conditionalFormatting>
  <conditionalFormatting sqref="B2:B4">
    <cfRule type="duplicateValues" dxfId="9" priority="6"/>
  </conditionalFormatting>
  <conditionalFormatting sqref="B6:B9">
    <cfRule type="duplicateValues" dxfId="8" priority="5"/>
  </conditionalFormatting>
  <conditionalFormatting sqref="B6:B9">
    <cfRule type="duplicateValues" dxfId="7" priority="4"/>
  </conditionalFormatting>
  <conditionalFormatting sqref="B6:B9">
    <cfRule type="duplicateValues" dxfId="6" priority="2"/>
    <cfRule type="duplicateValues" dxfId="5" priority="3"/>
  </conditionalFormatting>
  <conditionalFormatting sqref="B6:B9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1"/>
  <sheetViews>
    <sheetView zoomScale="80" zoomScaleNormal="80" workbookViewId="0">
      <pane xSplit="28" ySplit="5" topLeftCell="AQ6" activePane="bottomRight" state="frozen"/>
      <selection pane="topRight" activeCell="AC1" sqref="AC1"/>
      <selection pane="bottomLeft" activeCell="A3" sqref="A3"/>
      <selection pane="bottomRight" activeCell="AQ8" sqref="AQ8"/>
    </sheetView>
  </sheetViews>
  <sheetFormatPr defaultColWidth="8.875" defaultRowHeight="14.25" outlineLevelRow="1" outlineLevelCol="1" x14ac:dyDescent="0.15"/>
  <cols>
    <col min="1" max="1" width="6.25" style="58" customWidth="1"/>
    <col min="2" max="3" width="2.75" style="58" hidden="1" customWidth="1"/>
    <col min="4" max="8" width="2.75" style="58" customWidth="1"/>
    <col min="9" max="11" width="2.75" style="58" hidden="1" customWidth="1"/>
    <col min="12" max="12" width="12.875" style="58" bestFit="1" customWidth="1"/>
    <col min="13" max="13" width="8.875" style="58" customWidth="1"/>
    <col min="14" max="14" width="13.5" style="58" customWidth="1"/>
    <col min="15" max="15" width="0" style="58" hidden="1" customWidth="1"/>
    <col min="16" max="16" width="3.625" style="58" hidden="1" customWidth="1"/>
    <col min="17" max="17" width="6.5" style="58" hidden="1" customWidth="1"/>
    <col min="18" max="18" width="8.875" style="58"/>
    <col min="19" max="19" width="4.875" style="58" hidden="1" customWidth="1"/>
    <col min="20" max="22" width="0" style="58" hidden="1" customWidth="1"/>
    <col min="23" max="23" width="5.25" style="58" customWidth="1"/>
    <col min="24" max="24" width="7" style="58" customWidth="1"/>
    <col min="25" max="25" width="10.375" style="58" customWidth="1"/>
    <col min="26" max="27" width="0" style="58" hidden="1" customWidth="1"/>
    <col min="28" max="28" width="9.5" style="58" bestFit="1" customWidth="1"/>
    <col min="29" max="29" width="0" style="58" hidden="1" customWidth="1"/>
    <col min="30" max="30" width="7.125" style="58" customWidth="1"/>
    <col min="31" max="31" width="5.625" style="58" customWidth="1"/>
    <col min="32" max="32" width="5.5" style="58" customWidth="1"/>
    <col min="33" max="33" width="8.875" style="58" hidden="1" customWidth="1" outlineLevel="1"/>
    <col min="34" max="34" width="7.625" style="58" hidden="1" customWidth="1" outlineLevel="1"/>
    <col min="35" max="35" width="7.125" style="58" hidden="1" customWidth="1" outlineLevel="1"/>
    <col min="36" max="36" width="0" style="58" hidden="1" customWidth="1" outlineLevel="1"/>
    <col min="37" max="37" width="6.25" style="58" customWidth="1" collapsed="1"/>
    <col min="38" max="38" width="6.25" style="58" customWidth="1"/>
    <col min="39" max="39" width="10.875" style="55" bestFit="1" customWidth="1"/>
    <col min="40" max="40" width="10.5" style="55" bestFit="1" customWidth="1"/>
    <col min="41" max="41" width="9" style="58" customWidth="1"/>
    <col min="42" max="42" width="7.875" style="58" customWidth="1"/>
    <col min="43" max="43" width="7" style="58" customWidth="1"/>
    <col min="44" max="44" width="9" style="58" bestFit="1" customWidth="1"/>
    <col min="45" max="45" width="9" style="55" bestFit="1" customWidth="1"/>
    <col min="46" max="46" width="6.875" style="96" customWidth="1"/>
    <col min="47" max="49" width="7.125" style="58" customWidth="1"/>
    <col min="50" max="50" width="8.5" style="58" customWidth="1"/>
    <col min="51" max="51" width="12.125" style="83" customWidth="1"/>
    <col min="52" max="52" width="7.125" style="58" customWidth="1"/>
    <col min="53" max="53" width="10.75" style="80" customWidth="1"/>
    <col min="54" max="54" width="10.5" style="58" customWidth="1"/>
    <col min="55" max="55" width="10.125" style="58" bestFit="1" customWidth="1"/>
    <col min="56" max="56" width="10.125" style="58" customWidth="1"/>
    <col min="57" max="57" width="9" style="58" bestFit="1" customWidth="1"/>
    <col min="58" max="58" width="8.125" style="58" customWidth="1"/>
    <col min="59" max="16384" width="8.875" style="58"/>
  </cols>
  <sheetData>
    <row r="1" spans="1:60" s="29" customFormat="1" ht="28.5" x14ac:dyDescent="0.15">
      <c r="A1" s="24"/>
      <c r="B1" s="25"/>
      <c r="C1" s="25"/>
      <c r="D1" s="25"/>
      <c r="E1" s="25"/>
      <c r="F1" s="26"/>
      <c r="G1" s="27"/>
      <c r="H1" s="28"/>
      <c r="I1" s="27"/>
      <c r="Z1" s="30"/>
      <c r="AQ1" s="25" t="s">
        <v>42</v>
      </c>
      <c r="AR1" s="25" t="s">
        <v>43</v>
      </c>
      <c r="AS1" s="25" t="s">
        <v>90</v>
      </c>
      <c r="AT1" s="92" t="s">
        <v>91</v>
      </c>
      <c r="AY1" s="81"/>
      <c r="BA1" s="79"/>
    </row>
    <row r="2" spans="1:60" s="29" customFormat="1" x14ac:dyDescent="0.15">
      <c r="A2" s="24"/>
      <c r="B2" s="25"/>
      <c r="C2" s="25"/>
      <c r="D2" s="25"/>
      <c r="E2" s="31"/>
      <c r="F2" s="26"/>
      <c r="G2" s="27"/>
      <c r="H2" s="28"/>
      <c r="I2" s="27"/>
      <c r="Z2" s="30"/>
      <c r="AQ2" s="25">
        <v>516</v>
      </c>
      <c r="AR2" s="25">
        <v>295</v>
      </c>
      <c r="AS2" s="25">
        <v>3</v>
      </c>
      <c r="AT2" s="93">
        <f>(AQ2+AR2)*2*AS2*440/9800</f>
        <v>218.4734693877551</v>
      </c>
      <c r="AY2" s="81"/>
      <c r="BA2" s="79"/>
    </row>
    <row r="3" spans="1:60" s="29" customFormat="1" x14ac:dyDescent="0.15">
      <c r="A3" s="24"/>
      <c r="B3" s="25"/>
      <c r="C3" s="25"/>
      <c r="D3" s="25"/>
      <c r="E3" s="31"/>
      <c r="F3" s="26"/>
      <c r="G3" s="27"/>
      <c r="H3" s="28"/>
      <c r="I3" s="27"/>
      <c r="Z3" s="30"/>
      <c r="AQ3" s="25">
        <v>36.5</v>
      </c>
      <c r="AR3" s="25">
        <v>33.5</v>
      </c>
      <c r="AS3" s="25">
        <v>2.5</v>
      </c>
      <c r="AT3" s="93">
        <f>(AQ3+AR3)*2*AS3*440/9800</f>
        <v>15.714285714285714</v>
      </c>
      <c r="AY3" s="81"/>
      <c r="BA3" s="79"/>
    </row>
    <row r="4" spans="1:60" s="15" customFormat="1" ht="24.95" customHeight="1" collapsed="1" x14ac:dyDescent="0.15">
      <c r="A4" s="140" t="s">
        <v>11</v>
      </c>
      <c r="B4" s="142" t="s">
        <v>12</v>
      </c>
      <c r="C4" s="143"/>
      <c r="D4" s="143"/>
      <c r="E4" s="143"/>
      <c r="F4" s="143"/>
      <c r="G4" s="143"/>
      <c r="H4" s="143"/>
      <c r="I4" s="143"/>
      <c r="J4" s="143"/>
      <c r="K4" s="144"/>
      <c r="L4" s="145" t="s">
        <v>13</v>
      </c>
      <c r="M4" s="145" t="s">
        <v>14</v>
      </c>
      <c r="N4" s="138" t="s">
        <v>15</v>
      </c>
      <c r="O4" s="138" t="s">
        <v>16</v>
      </c>
      <c r="P4" s="138" t="s">
        <v>17</v>
      </c>
      <c r="Q4" s="138" t="s">
        <v>18</v>
      </c>
      <c r="R4" s="138" t="s">
        <v>19</v>
      </c>
      <c r="S4" s="145" t="s">
        <v>20</v>
      </c>
      <c r="T4" s="145" t="s">
        <v>21</v>
      </c>
      <c r="U4" s="145" t="s">
        <v>22</v>
      </c>
      <c r="V4" s="145" t="s">
        <v>23</v>
      </c>
      <c r="W4" s="147" t="s">
        <v>24</v>
      </c>
      <c r="X4" s="147" t="s">
        <v>25</v>
      </c>
      <c r="Y4" s="147" t="s">
        <v>4</v>
      </c>
      <c r="Z4" s="147" t="s">
        <v>26</v>
      </c>
      <c r="AA4" s="138" t="s">
        <v>27</v>
      </c>
      <c r="AB4" s="154" t="s">
        <v>28</v>
      </c>
      <c r="AC4" s="138" t="s">
        <v>29</v>
      </c>
      <c r="AD4" s="156" t="s">
        <v>30</v>
      </c>
      <c r="AE4" s="157"/>
      <c r="AF4" s="158"/>
      <c r="AG4" s="149" t="s">
        <v>31</v>
      </c>
      <c r="AH4" s="159" t="s">
        <v>32</v>
      </c>
      <c r="AI4" s="149" t="s">
        <v>33</v>
      </c>
      <c r="AJ4" s="149" t="s">
        <v>92</v>
      </c>
      <c r="AK4" s="150" t="s">
        <v>34</v>
      </c>
      <c r="AL4" s="150" t="s">
        <v>35</v>
      </c>
      <c r="AM4" s="161" t="s">
        <v>88</v>
      </c>
      <c r="AN4" s="161"/>
      <c r="AO4" s="161"/>
      <c r="AP4" s="164" t="s">
        <v>0</v>
      </c>
      <c r="AQ4" s="164"/>
      <c r="AR4" s="152" t="s">
        <v>36</v>
      </c>
      <c r="AS4" s="165" t="s">
        <v>1</v>
      </c>
      <c r="AT4" s="165"/>
      <c r="AU4" s="165"/>
      <c r="AV4" s="165"/>
      <c r="AW4" s="165"/>
      <c r="AX4" s="166"/>
      <c r="AY4" s="167" t="s">
        <v>109</v>
      </c>
      <c r="AZ4" s="138" t="s">
        <v>41</v>
      </c>
      <c r="BA4" s="171" t="s">
        <v>110</v>
      </c>
      <c r="BB4" s="167" t="s">
        <v>105</v>
      </c>
      <c r="BC4" s="173" t="s">
        <v>37</v>
      </c>
      <c r="BD4" s="167" t="s">
        <v>106</v>
      </c>
      <c r="BE4" s="169" t="s">
        <v>38</v>
      </c>
      <c r="BF4" s="173" t="s">
        <v>39</v>
      </c>
      <c r="BG4" s="162" t="s">
        <v>40</v>
      </c>
    </row>
    <row r="5" spans="1:60" s="23" customFormat="1" ht="24.95" customHeight="1" x14ac:dyDescent="0.15">
      <c r="A5" s="141"/>
      <c r="B5" s="16">
        <v>0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7">
        <v>9</v>
      </c>
      <c r="L5" s="146"/>
      <c r="M5" s="146"/>
      <c r="N5" s="139"/>
      <c r="O5" s="139"/>
      <c r="P5" s="139"/>
      <c r="Q5" s="139"/>
      <c r="R5" s="139"/>
      <c r="S5" s="146"/>
      <c r="T5" s="146"/>
      <c r="U5" s="146"/>
      <c r="V5" s="146"/>
      <c r="W5" s="148"/>
      <c r="X5" s="148"/>
      <c r="Y5" s="148"/>
      <c r="Z5" s="148"/>
      <c r="AA5" s="139"/>
      <c r="AB5" s="155"/>
      <c r="AC5" s="139"/>
      <c r="AD5" s="5" t="s">
        <v>42</v>
      </c>
      <c r="AE5" s="5" t="s">
        <v>43</v>
      </c>
      <c r="AF5" s="5" t="s">
        <v>44</v>
      </c>
      <c r="AG5" s="149"/>
      <c r="AH5" s="160"/>
      <c r="AI5" s="149"/>
      <c r="AJ5" s="149"/>
      <c r="AK5" s="151"/>
      <c r="AL5" s="151"/>
      <c r="AM5" s="18" t="s">
        <v>89</v>
      </c>
      <c r="AN5" s="18" t="s">
        <v>2</v>
      </c>
      <c r="AO5" s="18" t="s">
        <v>3</v>
      </c>
      <c r="AP5" s="19" t="s">
        <v>4</v>
      </c>
      <c r="AQ5" s="19" t="s">
        <v>3</v>
      </c>
      <c r="AR5" s="153"/>
      <c r="AS5" s="20" t="s">
        <v>5</v>
      </c>
      <c r="AT5" s="94" t="s">
        <v>6</v>
      </c>
      <c r="AU5" s="21" t="s">
        <v>85</v>
      </c>
      <c r="AV5" s="21" t="s">
        <v>86</v>
      </c>
      <c r="AW5" s="21" t="s">
        <v>7</v>
      </c>
      <c r="AX5" s="22" t="s">
        <v>87</v>
      </c>
      <c r="AY5" s="168"/>
      <c r="AZ5" s="139"/>
      <c r="BA5" s="172"/>
      <c r="BB5" s="168"/>
      <c r="BC5" s="174"/>
      <c r="BD5" s="168"/>
      <c r="BE5" s="170"/>
      <c r="BF5" s="174"/>
      <c r="BG5" s="163"/>
    </row>
    <row r="6" spans="1:60" s="55" customFormat="1" ht="39.950000000000003" customHeight="1" outlineLevel="1" x14ac:dyDescent="0.15">
      <c r="A6" s="32">
        <f t="shared" ref="A6:A15" si="0">ROW()-2</f>
        <v>4</v>
      </c>
      <c r="B6" s="16"/>
      <c r="C6" s="16"/>
      <c r="D6" s="16"/>
      <c r="E6" s="16"/>
      <c r="F6" s="16"/>
      <c r="G6" s="16">
        <v>5</v>
      </c>
      <c r="H6" s="16"/>
      <c r="I6" s="16"/>
      <c r="J6" s="16"/>
      <c r="K6" s="16"/>
      <c r="L6" s="33" t="s">
        <v>50</v>
      </c>
      <c r="M6" s="33" t="s">
        <v>50</v>
      </c>
      <c r="N6" s="33" t="s">
        <v>51</v>
      </c>
      <c r="O6" s="34"/>
      <c r="P6" s="35" t="s">
        <v>45</v>
      </c>
      <c r="Q6" s="16" t="s">
        <v>46</v>
      </c>
      <c r="R6" s="36"/>
      <c r="S6" s="37" t="s">
        <v>52</v>
      </c>
      <c r="T6" s="33" t="s">
        <v>50</v>
      </c>
      <c r="U6" s="38"/>
      <c r="V6" s="39" t="s">
        <v>48</v>
      </c>
      <c r="W6" s="39" t="s">
        <v>47</v>
      </c>
      <c r="X6" s="39" t="s">
        <v>53</v>
      </c>
      <c r="Y6" s="38" t="s">
        <v>116</v>
      </c>
      <c r="Z6" s="38" t="s">
        <v>54</v>
      </c>
      <c r="AA6" s="40"/>
      <c r="AB6" s="41">
        <v>2.98</v>
      </c>
      <c r="AC6" s="42" t="s">
        <v>49</v>
      </c>
      <c r="AD6" s="42">
        <v>516</v>
      </c>
      <c r="AE6" s="42">
        <v>295</v>
      </c>
      <c r="AF6" s="42">
        <v>3</v>
      </c>
      <c r="AG6" s="43">
        <f t="shared" ref="AG6" si="1">AD6*AE6*AF6*0.00000785</f>
        <v>3.5847809999999996</v>
      </c>
      <c r="AH6" s="52">
        <f>AB6/AG6</f>
        <v>0.83129206498249131</v>
      </c>
      <c r="AI6" s="42"/>
      <c r="AJ6" s="42"/>
      <c r="AK6" s="50"/>
      <c r="AL6" s="51"/>
      <c r="AM6" s="43">
        <f t="shared" ref="AM6:AM15" si="2">AG6</f>
        <v>3.5847809999999996</v>
      </c>
      <c r="AN6" s="44">
        <f>AB6</f>
        <v>2.98</v>
      </c>
      <c r="AO6" s="53">
        <f>AM6-AN6</f>
        <v>0.60478099999999957</v>
      </c>
      <c r="AP6" s="45">
        <v>4.75</v>
      </c>
      <c r="AQ6" s="45">
        <v>2.6</v>
      </c>
      <c r="AR6" s="54">
        <f>AP6*AM6-AQ6*AO6</f>
        <v>15.455279150000001</v>
      </c>
      <c r="AS6" s="45" t="s">
        <v>107</v>
      </c>
      <c r="AT6" s="95" t="s">
        <v>115</v>
      </c>
      <c r="AU6" s="90">
        <v>1</v>
      </c>
      <c r="AV6" s="90">
        <v>1</v>
      </c>
      <c r="AW6" s="46">
        <v>1</v>
      </c>
      <c r="AX6" s="91">
        <f t="shared" ref="AX6" si="3">AW6*AU6/AV6</f>
        <v>1</v>
      </c>
      <c r="AY6" s="82">
        <f>(AR12+AX12)*1.3</f>
        <v>25.161862895000002</v>
      </c>
      <c r="AZ6" s="45">
        <v>1</v>
      </c>
      <c r="BA6" s="123">
        <f t="shared" ref="BA6:BA15" si="4">AY6*AZ6</f>
        <v>25.161862895000002</v>
      </c>
      <c r="BB6" s="45"/>
      <c r="BC6" s="6"/>
      <c r="BD6" s="7"/>
      <c r="BE6" s="47">
        <f>BD6-BB6</f>
        <v>0</v>
      </c>
      <c r="BF6" s="48" t="e">
        <f t="shared" ref="BF6:BF15" si="5">BE6/BD6</f>
        <v>#DIV/0!</v>
      </c>
      <c r="BG6" s="45"/>
      <c r="BH6" s="49"/>
    </row>
    <row r="7" spans="1:60" s="55" customFormat="1" ht="39.950000000000003" customHeight="1" outlineLevel="1" x14ac:dyDescent="0.15">
      <c r="A7" s="32"/>
      <c r="B7" s="16"/>
      <c r="C7" s="16"/>
      <c r="D7" s="16"/>
      <c r="E7" s="16"/>
      <c r="F7" s="16"/>
      <c r="G7" s="16"/>
      <c r="H7" s="16"/>
      <c r="I7" s="16"/>
      <c r="J7" s="16"/>
      <c r="K7" s="16"/>
      <c r="L7" s="33"/>
      <c r="M7" s="33"/>
      <c r="N7" s="33"/>
      <c r="O7" s="34"/>
      <c r="P7" s="35"/>
      <c r="Q7" s="16"/>
      <c r="R7" s="36"/>
      <c r="S7" s="37"/>
      <c r="T7" s="33"/>
      <c r="U7" s="38"/>
      <c r="V7" s="39"/>
      <c r="W7" s="39"/>
      <c r="X7" s="39"/>
      <c r="Y7" s="38"/>
      <c r="Z7" s="38"/>
      <c r="AA7" s="40"/>
      <c r="AB7" s="41"/>
      <c r="AC7" s="42"/>
      <c r="AD7" s="42"/>
      <c r="AE7" s="42"/>
      <c r="AF7" s="42"/>
      <c r="AG7" s="43"/>
      <c r="AH7" s="52"/>
      <c r="AI7" s="42"/>
      <c r="AJ7" s="42"/>
      <c r="AK7" s="50"/>
      <c r="AL7" s="51"/>
      <c r="AM7" s="43"/>
      <c r="AN7" s="44"/>
      <c r="AO7" s="53"/>
      <c r="AP7" s="45"/>
      <c r="AQ7" s="45"/>
      <c r="AR7" s="54"/>
      <c r="AS7" s="45" t="s">
        <v>111</v>
      </c>
      <c r="AT7" s="95" t="s">
        <v>115</v>
      </c>
      <c r="AU7" s="90">
        <v>1</v>
      </c>
      <c r="AV7" s="90">
        <v>1</v>
      </c>
      <c r="AW7" s="46">
        <v>1</v>
      </c>
      <c r="AX7" s="91">
        <f t="shared" ref="AX7:AX8" si="6">AW7*AU7/AV7</f>
        <v>1</v>
      </c>
      <c r="AY7" s="82"/>
      <c r="AZ7" s="45"/>
      <c r="BA7" s="123">
        <f t="shared" si="4"/>
        <v>0</v>
      </c>
      <c r="BB7" s="45"/>
      <c r="BC7" s="6"/>
      <c r="BD7" s="7"/>
      <c r="BE7" s="47"/>
      <c r="BF7" s="48"/>
      <c r="BG7" s="45"/>
      <c r="BH7" s="49"/>
    </row>
    <row r="8" spans="1:60" s="55" customFormat="1" ht="39.950000000000003" customHeight="1" outlineLevel="1" x14ac:dyDescent="0.15">
      <c r="A8" s="32"/>
      <c r="B8" s="16"/>
      <c r="C8" s="16"/>
      <c r="D8" s="16"/>
      <c r="E8" s="16"/>
      <c r="F8" s="16"/>
      <c r="G8" s="16"/>
      <c r="H8" s="16"/>
      <c r="I8" s="16"/>
      <c r="J8" s="16"/>
      <c r="K8" s="16"/>
      <c r="L8" s="33"/>
      <c r="M8" s="33"/>
      <c r="N8" s="33"/>
      <c r="O8" s="34"/>
      <c r="P8" s="35"/>
      <c r="Q8" s="16"/>
      <c r="R8" s="36"/>
      <c r="S8" s="37"/>
      <c r="T8" s="33"/>
      <c r="U8" s="38"/>
      <c r="V8" s="39"/>
      <c r="W8" s="39"/>
      <c r="X8" s="39"/>
      <c r="Y8" s="38"/>
      <c r="Z8" s="38"/>
      <c r="AA8" s="40"/>
      <c r="AB8" s="41"/>
      <c r="AC8" s="42"/>
      <c r="AD8" s="42"/>
      <c r="AE8" s="42"/>
      <c r="AF8" s="42"/>
      <c r="AG8" s="43"/>
      <c r="AH8" s="52"/>
      <c r="AI8" s="42"/>
      <c r="AJ8" s="42"/>
      <c r="AK8" s="50"/>
      <c r="AL8" s="51"/>
      <c r="AM8" s="43"/>
      <c r="AN8" s="44"/>
      <c r="AO8" s="53"/>
      <c r="AP8" s="45"/>
      <c r="AQ8" s="45"/>
      <c r="AR8" s="54"/>
      <c r="AS8" s="45" t="s">
        <v>112</v>
      </c>
      <c r="AT8" s="95" t="s">
        <v>115</v>
      </c>
      <c r="AU8" s="90">
        <v>1</v>
      </c>
      <c r="AV8" s="90">
        <v>1</v>
      </c>
      <c r="AW8" s="46">
        <v>1</v>
      </c>
      <c r="AX8" s="91">
        <f t="shared" si="6"/>
        <v>1</v>
      </c>
      <c r="AY8" s="82"/>
      <c r="AZ8" s="45"/>
      <c r="BA8" s="123">
        <f t="shared" si="4"/>
        <v>0</v>
      </c>
      <c r="BB8" s="45"/>
      <c r="BC8" s="6"/>
      <c r="BD8" s="7"/>
      <c r="BE8" s="47"/>
      <c r="BF8" s="48"/>
      <c r="BG8" s="45"/>
      <c r="BH8" s="49"/>
    </row>
    <row r="9" spans="1:60" s="55" customFormat="1" ht="39.950000000000003" customHeight="1" outlineLevel="1" x14ac:dyDescent="0.15">
      <c r="A9" s="32"/>
      <c r="B9" s="16"/>
      <c r="C9" s="16"/>
      <c r="D9" s="16"/>
      <c r="E9" s="16"/>
      <c r="F9" s="16"/>
      <c r="G9" s="16"/>
      <c r="H9" s="16"/>
      <c r="I9" s="16"/>
      <c r="J9" s="16"/>
      <c r="K9" s="16"/>
      <c r="L9" s="33"/>
      <c r="M9" s="33"/>
      <c r="N9" s="33"/>
      <c r="O9" s="34"/>
      <c r="P9" s="35"/>
      <c r="Q9" s="16"/>
      <c r="R9" s="36"/>
      <c r="S9" s="37"/>
      <c r="T9" s="33"/>
      <c r="U9" s="38"/>
      <c r="V9" s="39"/>
      <c r="W9" s="39"/>
      <c r="X9" s="39"/>
      <c r="Y9" s="38"/>
      <c r="Z9" s="38"/>
      <c r="AA9" s="40"/>
      <c r="AB9" s="41"/>
      <c r="AC9" s="42"/>
      <c r="AD9" s="42"/>
      <c r="AE9" s="42"/>
      <c r="AF9" s="42"/>
      <c r="AG9" s="43"/>
      <c r="AH9" s="52"/>
      <c r="AI9" s="42"/>
      <c r="AJ9" s="42"/>
      <c r="AK9" s="50"/>
      <c r="AL9" s="51"/>
      <c r="AM9" s="43"/>
      <c r="AN9" s="44"/>
      <c r="AO9" s="53"/>
      <c r="AP9" s="45"/>
      <c r="AQ9" s="45"/>
      <c r="AR9" s="54"/>
      <c r="AS9" s="45" t="s">
        <v>108</v>
      </c>
      <c r="AT9" s="45" t="s">
        <v>72</v>
      </c>
      <c r="AU9" s="90">
        <v>1</v>
      </c>
      <c r="AV9" s="90">
        <v>1</v>
      </c>
      <c r="AW9" s="46">
        <f>VLOOKUP(AT9,工序费!B:C,2,0)</f>
        <v>0.3</v>
      </c>
      <c r="AX9" s="91">
        <f t="shared" ref="AX9:AX11" si="7">AW9*AU9/AV9</f>
        <v>0.3</v>
      </c>
      <c r="AY9" s="82"/>
      <c r="AZ9" s="45"/>
      <c r="BA9" s="123"/>
      <c r="BB9" s="45"/>
      <c r="BC9" s="6"/>
      <c r="BD9" s="7"/>
      <c r="BE9" s="47"/>
      <c r="BF9" s="48"/>
      <c r="BG9" s="45"/>
      <c r="BH9" s="49"/>
    </row>
    <row r="10" spans="1:60" s="55" customFormat="1" ht="39.950000000000003" customHeight="1" outlineLevel="1" x14ac:dyDescent="0.15">
      <c r="A10" s="3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33"/>
      <c r="M10" s="33"/>
      <c r="N10" s="33"/>
      <c r="O10" s="34"/>
      <c r="P10" s="35"/>
      <c r="Q10" s="16"/>
      <c r="R10" s="36"/>
      <c r="S10" s="37"/>
      <c r="T10" s="33"/>
      <c r="U10" s="38"/>
      <c r="V10" s="39"/>
      <c r="W10" s="39"/>
      <c r="X10" s="39"/>
      <c r="Y10" s="38"/>
      <c r="Z10" s="38"/>
      <c r="AA10" s="40"/>
      <c r="AB10" s="41"/>
      <c r="AC10" s="42"/>
      <c r="AD10" s="42"/>
      <c r="AE10" s="42"/>
      <c r="AF10" s="42"/>
      <c r="AG10" s="43"/>
      <c r="AH10" s="52"/>
      <c r="AI10" s="42"/>
      <c r="AJ10" s="42"/>
      <c r="AK10" s="50"/>
      <c r="AL10" s="51"/>
      <c r="AM10" s="43"/>
      <c r="AN10" s="44"/>
      <c r="AO10" s="53"/>
      <c r="AP10" s="45"/>
      <c r="AQ10" s="45"/>
      <c r="AR10" s="54"/>
      <c r="AS10" s="45" t="s">
        <v>113</v>
      </c>
      <c r="AT10" s="45" t="s">
        <v>72</v>
      </c>
      <c r="AU10" s="90">
        <v>1</v>
      </c>
      <c r="AV10" s="90">
        <v>1</v>
      </c>
      <c r="AW10" s="46">
        <f>VLOOKUP(AT10,工序费!B:C,2,0)</f>
        <v>0.3</v>
      </c>
      <c r="AX10" s="91">
        <f t="shared" si="7"/>
        <v>0.3</v>
      </c>
      <c r="AY10" s="82"/>
      <c r="AZ10" s="45"/>
      <c r="BA10" s="123"/>
      <c r="BB10" s="45"/>
      <c r="BC10" s="6"/>
      <c r="BD10" s="7"/>
      <c r="BE10" s="47"/>
      <c r="BF10" s="48"/>
      <c r="BG10" s="45"/>
      <c r="BH10" s="49"/>
    </row>
    <row r="11" spans="1:60" s="55" customFormat="1" ht="39.950000000000003" customHeight="1" outlineLevel="1" x14ac:dyDescent="0.15">
      <c r="A11" s="3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33"/>
      <c r="M11" s="33"/>
      <c r="N11" s="33"/>
      <c r="O11" s="34"/>
      <c r="P11" s="35"/>
      <c r="Q11" s="16"/>
      <c r="R11" s="36"/>
      <c r="S11" s="37"/>
      <c r="T11" s="33"/>
      <c r="U11" s="38"/>
      <c r="V11" s="39"/>
      <c r="W11" s="39"/>
      <c r="X11" s="39"/>
      <c r="Y11" s="38"/>
      <c r="Z11" s="38"/>
      <c r="AA11" s="40"/>
      <c r="AB11" s="41"/>
      <c r="AC11" s="42"/>
      <c r="AD11" s="42"/>
      <c r="AE11" s="42"/>
      <c r="AF11" s="42"/>
      <c r="AG11" s="43"/>
      <c r="AH11" s="52"/>
      <c r="AI11" s="42"/>
      <c r="AJ11" s="42"/>
      <c r="AK11" s="50"/>
      <c r="AL11" s="51"/>
      <c r="AM11" s="43"/>
      <c r="AN11" s="44"/>
      <c r="AO11" s="53"/>
      <c r="AP11" s="45"/>
      <c r="AQ11" s="45"/>
      <c r="AR11" s="54"/>
      <c r="AS11" s="45" t="s">
        <v>114</v>
      </c>
      <c r="AT11" s="45" t="s">
        <v>72</v>
      </c>
      <c r="AU11" s="90">
        <v>1</v>
      </c>
      <c r="AV11" s="90">
        <v>1</v>
      </c>
      <c r="AW11" s="46">
        <f>VLOOKUP(AT11,工序费!B:C,2,0)</f>
        <v>0.3</v>
      </c>
      <c r="AX11" s="91">
        <f t="shared" si="7"/>
        <v>0.3</v>
      </c>
      <c r="AY11" s="82"/>
      <c r="AZ11" s="45"/>
      <c r="BA11" s="123">
        <f t="shared" si="4"/>
        <v>0</v>
      </c>
      <c r="BB11" s="45"/>
      <c r="BC11" s="6"/>
      <c r="BD11" s="7"/>
      <c r="BE11" s="47"/>
      <c r="BF11" s="48"/>
      <c r="BG11" s="45"/>
      <c r="BH11" s="49"/>
    </row>
    <row r="12" spans="1:60" s="15" customFormat="1" ht="39.950000000000003" customHeight="1" outlineLevel="1" x14ac:dyDescent="0.15">
      <c r="A12" s="3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33"/>
      <c r="M12" s="33"/>
      <c r="N12" s="59" t="s">
        <v>93</v>
      </c>
      <c r="O12" s="60"/>
      <c r="P12" s="61"/>
      <c r="Q12" s="62"/>
      <c r="R12" s="63"/>
      <c r="S12" s="64"/>
      <c r="T12" s="59"/>
      <c r="U12" s="65"/>
      <c r="V12" s="66"/>
      <c r="W12" s="66"/>
      <c r="X12" s="66"/>
      <c r="Y12" s="65"/>
      <c r="Z12" s="65"/>
      <c r="AA12" s="67"/>
      <c r="AB12" s="68"/>
      <c r="AC12" s="69"/>
      <c r="AD12" s="69"/>
      <c r="AE12" s="69"/>
      <c r="AF12" s="69"/>
      <c r="AG12" s="70"/>
      <c r="AH12" s="71"/>
      <c r="AI12" s="69"/>
      <c r="AJ12" s="69"/>
      <c r="AK12" s="72"/>
      <c r="AL12" s="73"/>
      <c r="AM12" s="70"/>
      <c r="AN12" s="74"/>
      <c r="AO12" s="75"/>
      <c r="AP12" s="76"/>
      <c r="AQ12" s="76"/>
      <c r="AR12" s="77">
        <f>SUM(AR6:AR11)</f>
        <v>15.455279150000001</v>
      </c>
      <c r="AS12" s="76"/>
      <c r="AT12" s="76"/>
      <c r="AU12" s="78"/>
      <c r="AV12" s="78"/>
      <c r="AW12" s="78"/>
      <c r="AX12" s="77">
        <f>SUM(AX6:AX11)</f>
        <v>3.8999999999999995</v>
      </c>
      <c r="AY12" s="82"/>
      <c r="AZ12" s="45"/>
      <c r="BA12" s="123">
        <f t="shared" si="4"/>
        <v>0</v>
      </c>
      <c r="BB12" s="45"/>
      <c r="BC12" s="6"/>
      <c r="BD12" s="7"/>
      <c r="BE12" s="47"/>
      <c r="BF12" s="48"/>
      <c r="BG12" s="45"/>
      <c r="BH12" s="49"/>
    </row>
    <row r="13" spans="1:60" s="15" customFormat="1" ht="13.9" customHeight="1" x14ac:dyDescent="0.1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9"/>
      <c r="M13" s="99"/>
      <c r="N13" s="99"/>
      <c r="O13" s="100"/>
      <c r="P13" s="101"/>
      <c r="Q13" s="98"/>
      <c r="R13" s="102"/>
      <c r="S13" s="103"/>
      <c r="T13" s="99"/>
      <c r="U13" s="104"/>
      <c r="V13" s="105"/>
      <c r="W13" s="105"/>
      <c r="X13" s="104"/>
      <c r="Y13" s="104"/>
      <c r="Z13" s="104"/>
      <c r="AA13" s="106"/>
      <c r="AB13" s="107"/>
      <c r="AC13" s="108"/>
      <c r="AD13" s="108"/>
      <c r="AE13" s="108"/>
      <c r="AF13" s="108"/>
      <c r="AG13" s="109"/>
      <c r="AH13" s="110"/>
      <c r="AI13" s="108"/>
      <c r="AJ13" s="108"/>
      <c r="AK13" s="111"/>
      <c r="AL13" s="108"/>
      <c r="AM13" s="109"/>
      <c r="AN13" s="112"/>
      <c r="AO13" s="113"/>
      <c r="AP13" s="114"/>
      <c r="AQ13" s="114"/>
      <c r="AR13" s="115"/>
      <c r="AS13" s="114"/>
      <c r="AT13" s="114"/>
      <c r="AU13" s="116"/>
      <c r="AV13" s="116"/>
      <c r="AW13" s="116"/>
      <c r="AX13" s="117"/>
      <c r="AY13" s="118"/>
      <c r="AZ13" s="114"/>
      <c r="BA13" s="124">
        <f t="shared" si="4"/>
        <v>0</v>
      </c>
      <c r="BB13" s="114"/>
      <c r="BC13" s="119"/>
      <c r="BD13" s="120"/>
      <c r="BE13" s="121"/>
      <c r="BF13" s="122"/>
      <c r="BG13" s="114"/>
      <c r="BH13" s="49"/>
    </row>
    <row r="14" spans="1:60" s="15" customFormat="1" ht="13.9" customHeight="1" x14ac:dyDescent="0.15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9"/>
      <c r="M14" s="99"/>
      <c r="N14" s="99"/>
      <c r="O14" s="100"/>
      <c r="P14" s="101"/>
      <c r="Q14" s="98"/>
      <c r="R14" s="102"/>
      <c r="S14" s="103"/>
      <c r="T14" s="99"/>
      <c r="U14" s="104"/>
      <c r="V14" s="105"/>
      <c r="W14" s="105"/>
      <c r="X14" s="104"/>
      <c r="Y14" s="104"/>
      <c r="Z14" s="104"/>
      <c r="AA14" s="106"/>
      <c r="AB14" s="107"/>
      <c r="AC14" s="108"/>
      <c r="AD14" s="108"/>
      <c r="AE14" s="108"/>
      <c r="AF14" s="108"/>
      <c r="AG14" s="109"/>
      <c r="AH14" s="110"/>
      <c r="AI14" s="108"/>
      <c r="AJ14" s="108"/>
      <c r="AK14" s="111"/>
      <c r="AL14" s="108"/>
      <c r="AM14" s="109"/>
      <c r="AN14" s="112"/>
      <c r="AO14" s="113"/>
      <c r="AP14" s="114"/>
      <c r="AQ14" s="114"/>
      <c r="AR14" s="115"/>
      <c r="AS14" s="114"/>
      <c r="AT14" s="114"/>
      <c r="AU14" s="116"/>
      <c r="AV14" s="116"/>
      <c r="AW14" s="116"/>
      <c r="AX14" s="117"/>
      <c r="AY14" s="118"/>
      <c r="AZ14" s="114"/>
      <c r="BA14" s="124">
        <f t="shared" si="4"/>
        <v>0</v>
      </c>
      <c r="BB14" s="114"/>
      <c r="BC14" s="119"/>
      <c r="BD14" s="120"/>
      <c r="BE14" s="121"/>
      <c r="BF14" s="122"/>
      <c r="BG14" s="114"/>
      <c r="BH14" s="49"/>
    </row>
    <row r="15" spans="1:60" s="55" customFormat="1" ht="39.950000000000003" customHeight="1" x14ac:dyDescent="0.15">
      <c r="A15" s="32">
        <f t="shared" si="0"/>
        <v>13</v>
      </c>
      <c r="B15" s="16"/>
      <c r="C15" s="16"/>
      <c r="D15" s="16"/>
      <c r="E15" s="16"/>
      <c r="F15" s="16"/>
      <c r="G15" s="16"/>
      <c r="H15" s="16">
        <v>6</v>
      </c>
      <c r="I15" s="16"/>
      <c r="J15" s="16"/>
      <c r="K15" s="16"/>
      <c r="L15" s="33" t="s">
        <v>55</v>
      </c>
      <c r="M15" s="33" t="s">
        <v>55</v>
      </c>
      <c r="N15" s="33" t="s">
        <v>56</v>
      </c>
      <c r="O15" s="34"/>
      <c r="P15" s="35" t="s">
        <v>45</v>
      </c>
      <c r="Q15" s="16" t="s">
        <v>46</v>
      </c>
      <c r="R15" s="36"/>
      <c r="S15" s="37" t="s">
        <v>52</v>
      </c>
      <c r="T15" s="33" t="s">
        <v>55</v>
      </c>
      <c r="U15" s="38"/>
      <c r="V15" s="39" t="s">
        <v>48</v>
      </c>
      <c r="W15" s="39" t="s">
        <v>47</v>
      </c>
      <c r="X15" s="39" t="s">
        <v>53</v>
      </c>
      <c r="Y15" s="130" t="s">
        <v>116</v>
      </c>
      <c r="Z15" s="38" t="s">
        <v>54</v>
      </c>
      <c r="AA15" s="40"/>
      <c r="AB15" s="56">
        <v>2.9851999999999999</v>
      </c>
      <c r="AC15" s="42" t="s">
        <v>49</v>
      </c>
      <c r="AD15" s="42">
        <v>507</v>
      </c>
      <c r="AE15" s="42">
        <v>286</v>
      </c>
      <c r="AF15" s="42">
        <v>3</v>
      </c>
      <c r="AG15" s="43">
        <f t="shared" ref="AG15" si="8">AD15*AE15*AF15*0.00000785</f>
        <v>3.4147970999999999</v>
      </c>
      <c r="AH15" s="52">
        <f t="shared" ref="AH15" si="9">AB15/AG15</f>
        <v>0.87419542437821562</v>
      </c>
      <c r="AI15" s="42"/>
      <c r="AJ15" s="42"/>
      <c r="AK15" s="50"/>
      <c r="AL15" s="51"/>
      <c r="AM15" s="43">
        <f t="shared" si="2"/>
        <v>3.4147970999999999</v>
      </c>
      <c r="AN15" s="44">
        <f>AB15</f>
        <v>2.9851999999999999</v>
      </c>
      <c r="AO15" s="53">
        <f t="shared" ref="AO15" si="10">AM15-AN15</f>
        <v>0.42959710000000007</v>
      </c>
      <c r="AP15" s="45">
        <v>4.75</v>
      </c>
      <c r="AQ15" s="45">
        <v>2.6</v>
      </c>
      <c r="AR15" s="54">
        <f t="shared" ref="AR15" si="11">AP15*AM15-AQ15*AO15</f>
        <v>15.103333764999999</v>
      </c>
      <c r="AS15" s="45" t="s">
        <v>107</v>
      </c>
      <c r="AT15" s="95" t="s">
        <v>115</v>
      </c>
      <c r="AU15" s="90">
        <v>1</v>
      </c>
      <c r="AV15" s="90">
        <v>1</v>
      </c>
      <c r="AW15" s="46">
        <v>1</v>
      </c>
      <c r="AX15" s="91">
        <f t="shared" ref="AX15:AX20" si="12">AW15*AU15/AV15</f>
        <v>1</v>
      </c>
      <c r="AY15" s="82">
        <f>(AR21+AX21)*1.3</f>
        <v>24.704333894499996</v>
      </c>
      <c r="AZ15" s="45">
        <v>1</v>
      </c>
      <c r="BA15" s="123">
        <f t="shared" si="4"/>
        <v>24.704333894499996</v>
      </c>
      <c r="BB15" s="45"/>
      <c r="BC15" s="6"/>
      <c r="BD15" s="7"/>
      <c r="BE15" s="47">
        <f>BD15-BB15</f>
        <v>0</v>
      </c>
      <c r="BF15" s="48" t="e">
        <f t="shared" si="5"/>
        <v>#DIV/0!</v>
      </c>
      <c r="BG15" s="45"/>
      <c r="BH15" s="49"/>
    </row>
    <row r="16" spans="1:60" s="15" customFormat="1" ht="39.950000000000003" customHeight="1" x14ac:dyDescent="0.15">
      <c r="A16" s="3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33"/>
      <c r="M16" s="33"/>
      <c r="N16" s="33"/>
      <c r="O16" s="34"/>
      <c r="P16" s="35"/>
      <c r="Q16" s="16"/>
      <c r="R16" s="36"/>
      <c r="S16" s="37"/>
      <c r="T16" s="33"/>
      <c r="U16" s="38"/>
      <c r="V16" s="39"/>
      <c r="W16" s="39"/>
      <c r="X16" s="39"/>
      <c r="Y16" s="38"/>
      <c r="Z16" s="38"/>
      <c r="AA16" s="40"/>
      <c r="AB16" s="56"/>
      <c r="AC16" s="42"/>
      <c r="AD16" s="42"/>
      <c r="AE16" s="42"/>
      <c r="AF16" s="42"/>
      <c r="AG16" s="43"/>
      <c r="AH16" s="52"/>
      <c r="AI16" s="42"/>
      <c r="AJ16" s="42"/>
      <c r="AK16" s="50"/>
      <c r="AL16" s="51"/>
      <c r="AM16" s="43"/>
      <c r="AN16" s="44"/>
      <c r="AO16" s="53"/>
      <c r="AP16" s="45"/>
      <c r="AQ16" s="45"/>
      <c r="AR16" s="54"/>
      <c r="AS16" s="45" t="s">
        <v>111</v>
      </c>
      <c r="AT16" s="95" t="s">
        <v>115</v>
      </c>
      <c r="AU16" s="90">
        <v>1</v>
      </c>
      <c r="AV16" s="90">
        <v>1</v>
      </c>
      <c r="AW16" s="46">
        <v>1</v>
      </c>
      <c r="AX16" s="91">
        <f t="shared" si="12"/>
        <v>1</v>
      </c>
      <c r="AY16" s="82"/>
      <c r="AZ16" s="45"/>
      <c r="BA16" s="123"/>
      <c r="BB16" s="45"/>
      <c r="BC16" s="6"/>
      <c r="BD16" s="7"/>
      <c r="BE16" s="47"/>
      <c r="BF16" s="48"/>
      <c r="BG16" s="45"/>
      <c r="BH16" s="49"/>
    </row>
    <row r="17" spans="1:60" s="15" customFormat="1" ht="39.950000000000003" customHeight="1" x14ac:dyDescent="0.15">
      <c r="A17" s="3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33"/>
      <c r="M17" s="33"/>
      <c r="N17" s="33"/>
      <c r="O17" s="34"/>
      <c r="P17" s="35"/>
      <c r="Q17" s="16"/>
      <c r="R17" s="36"/>
      <c r="S17" s="37"/>
      <c r="T17" s="33"/>
      <c r="U17" s="38"/>
      <c r="V17" s="39"/>
      <c r="W17" s="39"/>
      <c r="X17" s="39"/>
      <c r="Y17" s="38"/>
      <c r="Z17" s="38"/>
      <c r="AA17" s="40"/>
      <c r="AB17" s="56"/>
      <c r="AC17" s="42"/>
      <c r="AD17" s="42"/>
      <c r="AE17" s="42"/>
      <c r="AF17" s="42"/>
      <c r="AG17" s="43"/>
      <c r="AH17" s="52"/>
      <c r="AI17" s="42"/>
      <c r="AJ17" s="42"/>
      <c r="AK17" s="50"/>
      <c r="AL17" s="51"/>
      <c r="AM17" s="43"/>
      <c r="AN17" s="44"/>
      <c r="AO17" s="53"/>
      <c r="AP17" s="45"/>
      <c r="AQ17" s="45"/>
      <c r="AR17" s="54"/>
      <c r="AS17" s="45" t="s">
        <v>112</v>
      </c>
      <c r="AT17" s="95" t="s">
        <v>115</v>
      </c>
      <c r="AU17" s="90">
        <v>1</v>
      </c>
      <c r="AV17" s="90">
        <v>1</v>
      </c>
      <c r="AW17" s="46">
        <v>1</v>
      </c>
      <c r="AX17" s="91">
        <f t="shared" si="12"/>
        <v>1</v>
      </c>
      <c r="AY17" s="82"/>
      <c r="AZ17" s="45"/>
      <c r="BA17" s="123"/>
      <c r="BB17" s="45"/>
      <c r="BC17" s="6"/>
      <c r="BD17" s="7"/>
      <c r="BE17" s="47"/>
      <c r="BF17" s="48"/>
      <c r="BG17" s="45"/>
      <c r="BH17" s="49"/>
    </row>
    <row r="18" spans="1:60" s="15" customFormat="1" ht="39.950000000000003" customHeight="1" x14ac:dyDescent="0.15">
      <c r="A18" s="32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3"/>
      <c r="M18" s="33"/>
      <c r="N18" s="33"/>
      <c r="O18" s="34"/>
      <c r="P18" s="35"/>
      <c r="Q18" s="16"/>
      <c r="R18" s="36"/>
      <c r="S18" s="37"/>
      <c r="T18" s="33"/>
      <c r="U18" s="38"/>
      <c r="V18" s="39"/>
      <c r="W18" s="39"/>
      <c r="X18" s="39"/>
      <c r="Y18" s="38"/>
      <c r="Z18" s="38"/>
      <c r="AA18" s="40"/>
      <c r="AB18" s="57"/>
      <c r="AC18" s="42"/>
      <c r="AD18" s="42"/>
      <c r="AE18" s="42"/>
      <c r="AF18" s="42"/>
      <c r="AG18" s="43"/>
      <c r="AH18" s="52"/>
      <c r="AI18" s="42"/>
      <c r="AJ18" s="42"/>
      <c r="AK18" s="50"/>
      <c r="AL18" s="51"/>
      <c r="AM18" s="43"/>
      <c r="AN18" s="44"/>
      <c r="AO18" s="53"/>
      <c r="AP18" s="45"/>
      <c r="AQ18" s="45"/>
      <c r="AR18" s="54"/>
      <c r="AS18" s="45" t="s">
        <v>108</v>
      </c>
      <c r="AT18" s="45" t="s">
        <v>72</v>
      </c>
      <c r="AU18" s="90">
        <v>1</v>
      </c>
      <c r="AV18" s="90">
        <v>1</v>
      </c>
      <c r="AW18" s="46">
        <f>VLOOKUP(AT18,工序费!B:C,2,0)</f>
        <v>0.3</v>
      </c>
      <c r="AX18" s="91">
        <f t="shared" si="12"/>
        <v>0.3</v>
      </c>
      <c r="AY18" s="82"/>
      <c r="AZ18" s="45"/>
      <c r="BA18" s="123"/>
      <c r="BB18" s="45"/>
      <c r="BC18" s="6"/>
      <c r="BD18" s="7"/>
      <c r="BE18" s="47"/>
      <c r="BF18" s="48"/>
      <c r="BG18" s="45"/>
      <c r="BH18" s="49"/>
    </row>
    <row r="19" spans="1:60" s="15" customFormat="1" ht="39.950000000000003" customHeight="1" x14ac:dyDescent="0.15">
      <c r="A19" s="3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3"/>
      <c r="M19" s="33"/>
      <c r="N19" s="33"/>
      <c r="O19" s="34"/>
      <c r="P19" s="35"/>
      <c r="Q19" s="16"/>
      <c r="R19" s="36"/>
      <c r="S19" s="37"/>
      <c r="T19" s="33"/>
      <c r="U19" s="38"/>
      <c r="V19" s="39"/>
      <c r="W19" s="39"/>
      <c r="X19" s="39"/>
      <c r="Y19" s="38"/>
      <c r="Z19" s="38"/>
      <c r="AA19" s="40"/>
      <c r="AB19" s="57"/>
      <c r="AC19" s="42"/>
      <c r="AD19" s="42"/>
      <c r="AE19" s="42"/>
      <c r="AF19" s="42"/>
      <c r="AG19" s="43"/>
      <c r="AH19" s="52"/>
      <c r="AI19" s="42"/>
      <c r="AJ19" s="42"/>
      <c r="AK19" s="50"/>
      <c r="AL19" s="51"/>
      <c r="AM19" s="43"/>
      <c r="AN19" s="44"/>
      <c r="AO19" s="53"/>
      <c r="AP19" s="45"/>
      <c r="AQ19" s="45"/>
      <c r="AR19" s="54"/>
      <c r="AS19" s="45" t="s">
        <v>113</v>
      </c>
      <c r="AT19" s="45" t="s">
        <v>72</v>
      </c>
      <c r="AU19" s="90">
        <v>1</v>
      </c>
      <c r="AV19" s="90">
        <v>1</v>
      </c>
      <c r="AW19" s="46">
        <f>VLOOKUP(AT19,工序费!B:C,2,0)</f>
        <v>0.3</v>
      </c>
      <c r="AX19" s="91">
        <f t="shared" si="12"/>
        <v>0.3</v>
      </c>
      <c r="AY19" s="82"/>
      <c r="AZ19" s="45"/>
      <c r="BA19" s="123"/>
      <c r="BB19" s="45"/>
      <c r="BC19" s="6"/>
      <c r="BD19" s="7"/>
      <c r="BE19" s="47"/>
      <c r="BF19" s="48"/>
      <c r="BG19" s="45"/>
      <c r="BH19" s="49"/>
    </row>
    <row r="20" spans="1:60" s="15" customFormat="1" ht="39.950000000000003" customHeight="1" x14ac:dyDescent="0.15">
      <c r="A20" s="32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3"/>
      <c r="M20" s="33"/>
      <c r="N20" s="33"/>
      <c r="O20" s="34"/>
      <c r="P20" s="35"/>
      <c r="Q20" s="16"/>
      <c r="R20" s="36"/>
      <c r="S20" s="37"/>
      <c r="T20" s="33"/>
      <c r="U20" s="38"/>
      <c r="V20" s="39"/>
      <c r="W20" s="39"/>
      <c r="X20" s="39"/>
      <c r="Y20" s="38"/>
      <c r="Z20" s="38"/>
      <c r="AA20" s="40"/>
      <c r="AB20" s="57"/>
      <c r="AC20" s="42"/>
      <c r="AD20" s="42"/>
      <c r="AE20" s="42"/>
      <c r="AF20" s="42"/>
      <c r="AG20" s="43"/>
      <c r="AH20" s="52"/>
      <c r="AI20" s="42"/>
      <c r="AJ20" s="42"/>
      <c r="AK20" s="50"/>
      <c r="AL20" s="51"/>
      <c r="AM20" s="43"/>
      <c r="AN20" s="44"/>
      <c r="AO20" s="53"/>
      <c r="AP20" s="45"/>
      <c r="AQ20" s="45"/>
      <c r="AR20" s="54"/>
      <c r="AS20" s="45" t="s">
        <v>114</v>
      </c>
      <c r="AT20" s="45" t="s">
        <v>72</v>
      </c>
      <c r="AU20" s="90">
        <v>1</v>
      </c>
      <c r="AV20" s="90">
        <v>1</v>
      </c>
      <c r="AW20" s="46">
        <f>VLOOKUP(AT20,工序费!B:C,2,0)</f>
        <v>0.3</v>
      </c>
      <c r="AX20" s="91">
        <f t="shared" si="12"/>
        <v>0.3</v>
      </c>
      <c r="AY20" s="82"/>
      <c r="AZ20" s="45"/>
      <c r="BA20" s="123"/>
      <c r="BB20" s="45"/>
      <c r="BC20" s="6"/>
      <c r="BD20" s="7"/>
      <c r="BE20" s="47"/>
      <c r="BF20" s="48"/>
      <c r="BG20" s="45"/>
      <c r="BH20" s="49"/>
    </row>
    <row r="21" spans="1:60" s="15" customFormat="1" ht="39.950000000000003" customHeight="1" x14ac:dyDescent="0.15">
      <c r="A21" s="32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3"/>
      <c r="M21" s="33"/>
      <c r="N21" s="59" t="s">
        <v>93</v>
      </c>
      <c r="O21" s="60"/>
      <c r="P21" s="61"/>
      <c r="Q21" s="62"/>
      <c r="R21" s="63"/>
      <c r="S21" s="64"/>
      <c r="T21" s="59"/>
      <c r="U21" s="65"/>
      <c r="V21" s="66"/>
      <c r="W21" s="66"/>
      <c r="X21" s="66"/>
      <c r="Y21" s="65"/>
      <c r="Z21" s="65"/>
      <c r="AA21" s="67"/>
      <c r="AB21" s="68"/>
      <c r="AC21" s="69"/>
      <c r="AD21" s="69"/>
      <c r="AE21" s="69"/>
      <c r="AF21" s="69"/>
      <c r="AG21" s="70"/>
      <c r="AH21" s="71"/>
      <c r="AI21" s="69"/>
      <c r="AJ21" s="69"/>
      <c r="AK21" s="72"/>
      <c r="AL21" s="73"/>
      <c r="AM21" s="70"/>
      <c r="AN21" s="74"/>
      <c r="AO21" s="75"/>
      <c r="AP21" s="76"/>
      <c r="AQ21" s="76"/>
      <c r="AR21" s="77">
        <f>SUM(AR15:AR20)</f>
        <v>15.103333764999999</v>
      </c>
      <c r="AS21" s="76"/>
      <c r="AT21" s="76"/>
      <c r="AU21" s="78"/>
      <c r="AV21" s="78"/>
      <c r="AW21" s="78"/>
      <c r="AX21" s="77">
        <f>SUM(AX15:AX20)</f>
        <v>3.8999999999999995</v>
      </c>
      <c r="AY21" s="82"/>
      <c r="AZ21" s="45"/>
      <c r="BA21" s="123">
        <f t="shared" ref="BA21" si="13">AY21*AZ21</f>
        <v>0</v>
      </c>
      <c r="BB21" s="45"/>
      <c r="BC21" s="6"/>
      <c r="BD21" s="7"/>
      <c r="BE21" s="47"/>
      <c r="BF21" s="48"/>
      <c r="BG21" s="45"/>
      <c r="BH21" s="49"/>
    </row>
  </sheetData>
  <autoFilter ref="A5:BH5"/>
  <mergeCells count="40">
    <mergeCell ref="BG4:BG5"/>
    <mergeCell ref="AZ4:AZ5"/>
    <mergeCell ref="AP4:AQ4"/>
    <mergeCell ref="AS4:AX4"/>
    <mergeCell ref="BD4:BD5"/>
    <mergeCell ref="BE4:BE5"/>
    <mergeCell ref="AY4:AY5"/>
    <mergeCell ref="BA4:BA5"/>
    <mergeCell ref="BB4:BB5"/>
    <mergeCell ref="BC4:BC5"/>
    <mergeCell ref="BF4:BF5"/>
    <mergeCell ref="AJ4:AJ5"/>
    <mergeCell ref="AK4:AK5"/>
    <mergeCell ref="AL4:AL5"/>
    <mergeCell ref="AR4:AR5"/>
    <mergeCell ref="AB4:AB5"/>
    <mergeCell ref="AC4:AC5"/>
    <mergeCell ref="AD4:AF4"/>
    <mergeCell ref="AG4:AG5"/>
    <mergeCell ref="AH4:AH5"/>
    <mergeCell ref="AI4:AI5"/>
    <mergeCell ref="AM4:AO4"/>
    <mergeCell ref="AA4:AA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O4:O5"/>
    <mergeCell ref="A4:A5"/>
    <mergeCell ref="B4:K4"/>
    <mergeCell ref="L4:L5"/>
    <mergeCell ref="M4:M5"/>
    <mergeCell ref="N4:N5"/>
  </mergeCells>
  <phoneticPr fontId="5" type="noConversion"/>
  <conditionalFormatting sqref="L12">
    <cfRule type="duplicateValues" dxfId="3" priority="19"/>
  </conditionalFormatting>
  <conditionalFormatting sqref="L21">
    <cfRule type="duplicateValues" dxfId="2" priority="13"/>
  </conditionalFormatting>
  <conditionalFormatting sqref="L13:L14">
    <cfRule type="duplicateValues" dxfId="1" priority="84"/>
  </conditionalFormatting>
  <conditionalFormatting sqref="L22:L1048576 L4:L11 L15:L20">
    <cfRule type="duplicateValues" dxfId="0" priority="85"/>
  </conditionalFormatting>
  <dataValidations count="3">
    <dataValidation type="list" allowBlank="1" showInputMessage="1" showErrorMessage="1" sqref="X6:X21">
      <formula1>"装配总成件,焊接总成件,面料,塑料件,钣金件,机加工件,标准件,非标件,线材件,管材件,圆钢"</formula1>
    </dataValidation>
    <dataValidation type="list" allowBlank="1" showInputMessage="1" showErrorMessage="1" sqref="V6:W21">
      <formula1>"Y,N"</formula1>
    </dataValidation>
    <dataValidation type="list" allowBlank="1" showInputMessage="1" showErrorMessage="1" sqref="AC6:AC21">
      <formula1>"镀白锌,发黑,氧化铁皮膜,电泳（ED),——,镀黑锌,热处理（调质处理）,喷漆,"</formula1>
    </dataValidation>
  </dataValidations>
  <pageMargins left="0.7" right="0.7" top="0.75" bottom="0.75" header="0.3" footer="0.3"/>
  <pageSetup paperSize="9" orientation="portrait" r:id="rId1"/>
  <ignoredErrors>
    <ignoredError sqref="AG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7" sqref="F17"/>
    </sheetView>
  </sheetViews>
  <sheetFormatPr defaultColWidth="8.875" defaultRowHeight="13.5" x14ac:dyDescent="0.15"/>
  <cols>
    <col min="1" max="1" width="10.375" style="13" customWidth="1"/>
    <col min="2" max="2" width="11.25" style="13" customWidth="1"/>
    <col min="3" max="3" width="13.125" style="13" customWidth="1"/>
    <col min="4" max="4" width="7" style="9" customWidth="1"/>
    <col min="5" max="16384" width="8.875" style="14"/>
  </cols>
  <sheetData>
    <row r="1" spans="1:3" x14ac:dyDescent="0.15">
      <c r="A1" s="8" t="s">
        <v>57</v>
      </c>
      <c r="B1" s="8" t="s">
        <v>58</v>
      </c>
      <c r="C1" s="8" t="s">
        <v>7</v>
      </c>
    </row>
    <row r="2" spans="1:3" x14ac:dyDescent="0.15">
      <c r="A2" s="10" t="s">
        <v>59</v>
      </c>
      <c r="B2" s="10" t="s">
        <v>60</v>
      </c>
      <c r="C2" s="11">
        <v>0.03</v>
      </c>
    </row>
    <row r="3" spans="1:3" x14ac:dyDescent="0.15">
      <c r="A3" s="10" t="s">
        <v>59</v>
      </c>
      <c r="B3" s="10" t="s">
        <v>61</v>
      </c>
      <c r="C3" s="11">
        <v>0.03</v>
      </c>
    </row>
    <row r="4" spans="1:3" x14ac:dyDescent="0.15">
      <c r="A4" s="10" t="s">
        <v>59</v>
      </c>
      <c r="B4" s="10" t="s">
        <v>10</v>
      </c>
      <c r="C4" s="11">
        <v>0.03</v>
      </c>
    </row>
    <row r="5" spans="1:3" x14ac:dyDescent="0.15">
      <c r="A5" s="10" t="s">
        <v>59</v>
      </c>
      <c r="B5" s="10" t="s">
        <v>62</v>
      </c>
      <c r="C5" s="11">
        <v>0.04</v>
      </c>
    </row>
    <row r="6" spans="1:3" x14ac:dyDescent="0.15">
      <c r="A6" s="10" t="s">
        <v>59</v>
      </c>
      <c r="B6" s="10" t="s">
        <v>63</v>
      </c>
      <c r="C6" s="11">
        <v>0.04</v>
      </c>
    </row>
    <row r="7" spans="1:3" x14ac:dyDescent="0.15">
      <c r="A7" s="10" t="s">
        <v>59</v>
      </c>
      <c r="B7" s="10" t="s">
        <v>64</v>
      </c>
      <c r="C7" s="11">
        <v>0.04</v>
      </c>
    </row>
    <row r="8" spans="1:3" x14ac:dyDescent="0.15">
      <c r="A8" s="10" t="s">
        <v>59</v>
      </c>
      <c r="B8" s="10" t="s">
        <v>9</v>
      </c>
      <c r="C8" s="11">
        <v>0.05</v>
      </c>
    </row>
    <row r="9" spans="1:3" x14ac:dyDescent="0.15">
      <c r="A9" s="10" t="s">
        <v>59</v>
      </c>
      <c r="B9" s="10" t="s">
        <v>65</v>
      </c>
      <c r="C9" s="11">
        <v>7.0000000000000007E-2</v>
      </c>
    </row>
    <row r="10" spans="1:3" x14ac:dyDescent="0.15">
      <c r="A10" s="10" t="s">
        <v>59</v>
      </c>
      <c r="B10" s="10" t="s">
        <v>66</v>
      </c>
      <c r="C10" s="11">
        <v>7.4999999999999997E-2</v>
      </c>
    </row>
    <row r="11" spans="1:3" x14ac:dyDescent="0.15">
      <c r="A11" s="10" t="s">
        <v>59</v>
      </c>
      <c r="B11" s="10" t="s">
        <v>67</v>
      </c>
      <c r="C11" s="11">
        <v>0.08</v>
      </c>
    </row>
    <row r="12" spans="1:3" x14ac:dyDescent="0.15">
      <c r="A12" s="10" t="s">
        <v>59</v>
      </c>
      <c r="B12" s="10" t="s">
        <v>68</v>
      </c>
      <c r="C12" s="11">
        <v>0.1</v>
      </c>
    </row>
    <row r="13" spans="1:3" x14ac:dyDescent="0.15">
      <c r="A13" s="10" t="s">
        <v>59</v>
      </c>
      <c r="B13" s="10" t="s">
        <v>69</v>
      </c>
      <c r="C13" s="12">
        <v>0.15</v>
      </c>
    </row>
    <row r="14" spans="1:3" x14ac:dyDescent="0.15">
      <c r="A14" s="10" t="s">
        <v>59</v>
      </c>
      <c r="B14" s="10" t="s">
        <v>8</v>
      </c>
      <c r="C14" s="11">
        <v>0.18</v>
      </c>
    </row>
    <row r="15" spans="1:3" x14ac:dyDescent="0.15">
      <c r="A15" s="10" t="s">
        <v>59</v>
      </c>
      <c r="B15" s="10" t="s">
        <v>70</v>
      </c>
      <c r="C15" s="12">
        <v>0.2</v>
      </c>
    </row>
    <row r="16" spans="1:3" x14ac:dyDescent="0.15">
      <c r="A16" s="10" t="s">
        <v>59</v>
      </c>
      <c r="B16" s="10" t="s">
        <v>71</v>
      </c>
      <c r="C16" s="12">
        <v>0.28000000000000003</v>
      </c>
    </row>
    <row r="17" spans="1:3" x14ac:dyDescent="0.15">
      <c r="A17" s="10" t="s">
        <v>59</v>
      </c>
      <c r="B17" s="10" t="s">
        <v>72</v>
      </c>
      <c r="C17" s="12">
        <v>0.3</v>
      </c>
    </row>
    <row r="18" spans="1:3" x14ac:dyDescent="0.15">
      <c r="A18" s="10" t="s">
        <v>73</v>
      </c>
      <c r="B18" s="10" t="s">
        <v>74</v>
      </c>
      <c r="C18" s="12">
        <v>0.16</v>
      </c>
    </row>
    <row r="19" spans="1:3" x14ac:dyDescent="0.15">
      <c r="A19" s="10" t="s">
        <v>73</v>
      </c>
      <c r="B19" s="10" t="s">
        <v>75</v>
      </c>
      <c r="C19" s="12">
        <v>0.2</v>
      </c>
    </row>
    <row r="20" spans="1:3" x14ac:dyDescent="0.15">
      <c r="A20" s="10" t="s">
        <v>73</v>
      </c>
      <c r="B20" s="10" t="s">
        <v>76</v>
      </c>
      <c r="C20" s="12">
        <v>0.25</v>
      </c>
    </row>
    <row r="21" spans="1:3" x14ac:dyDescent="0.15">
      <c r="A21" s="10" t="s">
        <v>73</v>
      </c>
      <c r="B21" s="10" t="s">
        <v>77</v>
      </c>
      <c r="C21" s="12">
        <v>0.53</v>
      </c>
    </row>
    <row r="22" spans="1:3" x14ac:dyDescent="0.15">
      <c r="A22" s="10" t="s">
        <v>78</v>
      </c>
      <c r="B22" s="10" t="s">
        <v>79</v>
      </c>
      <c r="C22" s="12">
        <v>0.05</v>
      </c>
    </row>
    <row r="23" spans="1:3" x14ac:dyDescent="0.15">
      <c r="A23" s="10" t="s">
        <v>80</v>
      </c>
      <c r="B23" s="10" t="s">
        <v>81</v>
      </c>
      <c r="C23" s="10">
        <v>0.1</v>
      </c>
    </row>
    <row r="24" spans="1:3" x14ac:dyDescent="0.15">
      <c r="A24" s="10" t="s">
        <v>82</v>
      </c>
      <c r="B24" s="10" t="s">
        <v>83</v>
      </c>
      <c r="C24" s="10">
        <v>7</v>
      </c>
    </row>
    <row r="25" spans="1:3" x14ac:dyDescent="0.15">
      <c r="A25" s="10" t="s">
        <v>84</v>
      </c>
      <c r="B25" s="10" t="s">
        <v>83</v>
      </c>
      <c r="C25" s="10">
        <v>30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欧马可</vt:lpstr>
      <vt:lpstr>工序费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2022-06-10T06:06:14Z</dcterms:created>
  <dcterms:modified xsi:type="dcterms:W3CDTF">2023-10-12T01:23:34Z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8AF21B772A8841E89FD1249AAE562643</vt:lpwstr>
  </property>
  <property fmtid="{D5CDD505-2E9C-101B-9397-08002B2CF9AE}" pid="3" name="KSOProductBuildVer">
    <vt:lpwstr>2052-11.1.0.11744</vt:lpwstr>
  </property>
</Properties>
</file>