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<sst xmlns="http://schemas.openxmlformats.org/spreadsheetml/2006/main" count="76" uniqueCount="72">
  <si>
    <t>序</t>
  </si>
  <si>
    <t>物料代码</t>
  </si>
  <si>
    <t>名称</t>
  </si>
  <si>
    <t>产能/小时</t>
  </si>
  <si>
    <t>能耗/件</t>
  </si>
  <si>
    <t>油漆成本/件</t>
  </si>
  <si>
    <t>设备折旧</t>
  </si>
  <si>
    <t>人工/件</t>
  </si>
  <si>
    <t>塑件成本</t>
  </si>
  <si>
    <t>塑件油漆损耗/件</t>
  </si>
  <si>
    <t>辅料成本/件</t>
  </si>
  <si>
    <t>管理成本/件</t>
  </si>
  <si>
    <t>制造成本总和</t>
  </si>
  <si>
    <t>利润</t>
  </si>
  <si>
    <t>运输包装成本/件</t>
  </si>
  <si>
    <t>内部结算指导价（未税）</t>
  </si>
  <si>
    <t>供货地点</t>
  </si>
  <si>
    <t>号</t>
  </si>
  <si>
    <t>REM0010480/REM0010484</t>
  </si>
  <si>
    <t>BC316海贝金</t>
  </si>
  <si>
    <t>供成都</t>
  </si>
  <si>
    <t>产能</t>
  </si>
  <si>
    <t>每盘治具产品数量（PCS)</t>
  </si>
  <si>
    <t>每组数量
（2盘每组）</t>
  </si>
  <si>
    <t>每组节拍（秒）</t>
  </si>
  <si>
    <t>每件节拍(秒)</t>
  </si>
  <si>
    <t>小时产能</t>
  </si>
  <si>
    <t>良率</t>
  </si>
  <si>
    <t>每小时产出</t>
  </si>
  <si>
    <t>能耗明细</t>
  </si>
  <si>
    <t>类别</t>
  </si>
  <si>
    <t>功率</t>
  </si>
  <si>
    <t>运行比例</t>
  </si>
  <si>
    <t>运行功率</t>
  </si>
  <si>
    <t>单价(元）</t>
  </si>
  <si>
    <t>每小时费用</t>
  </si>
  <si>
    <t>合计(元）</t>
  </si>
  <si>
    <t>电总功率KW/H</t>
  </si>
  <si>
    <t>天然气m³/h</t>
  </si>
  <si>
    <t>压缩空气总量（m³）</t>
  </si>
  <si>
    <t>水(m³/h)</t>
  </si>
  <si>
    <t>油漆成本（元/pcs）</t>
  </si>
  <si>
    <t>油漆类别</t>
  </si>
  <si>
    <t>底漆</t>
  </si>
  <si>
    <t>固化剂</t>
  </si>
  <si>
    <t>稀释剂</t>
  </si>
  <si>
    <t>色漆</t>
  </si>
  <si>
    <t>清漆</t>
  </si>
  <si>
    <t>合计</t>
  </si>
  <si>
    <r>
      <rPr>
        <sz val="11"/>
        <color theme="1"/>
        <rFont val="宋体"/>
        <charset val="134"/>
        <scheme val="minor"/>
      </rPr>
      <t>油漆单耗（g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pcs）</t>
    </r>
  </si>
  <si>
    <r>
      <rPr>
        <sz val="11"/>
        <color theme="1"/>
        <rFont val="宋体"/>
        <charset val="134"/>
        <scheme val="minor"/>
      </rPr>
      <t>油漆价格（元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g）</t>
    </r>
  </si>
  <si>
    <r>
      <rPr>
        <sz val="11"/>
        <color theme="1"/>
        <rFont val="宋体"/>
        <charset val="134"/>
        <scheme val="minor"/>
      </rPr>
      <t>油漆成本（元</t>
    </r>
    <r>
      <rPr>
        <sz val="11"/>
        <color theme="1"/>
        <rFont val="宋体"/>
        <charset val="134"/>
      </rPr>
      <t>/pcs</t>
    </r>
    <r>
      <rPr>
        <sz val="11"/>
        <color theme="1"/>
        <rFont val="宋体"/>
        <charset val="134"/>
        <scheme val="minor"/>
      </rPr>
      <t>）</t>
    </r>
  </si>
  <si>
    <t>设备损耗</t>
  </si>
  <si>
    <t>2000万元/15年/270天/2班=2469元/班/12H=206元/H；</t>
  </si>
  <si>
    <t>人工成本/H</t>
  </si>
  <si>
    <t>人工成本</t>
  </si>
  <si>
    <t>喷漆ST</t>
  </si>
  <si>
    <t>打磨ST</t>
  </si>
  <si>
    <t>运输成本</t>
  </si>
  <si>
    <t>客户</t>
  </si>
  <si>
    <t>项目</t>
  </si>
  <si>
    <t>运费（6.8米）</t>
  </si>
  <si>
    <t>每车装箱数</t>
  </si>
  <si>
    <t>数量/箱</t>
  </si>
  <si>
    <t>围板箱费用</t>
  </si>
  <si>
    <t>费用</t>
  </si>
  <si>
    <t>大众捷达</t>
  </si>
  <si>
    <t>BC316极地白</t>
  </si>
  <si>
    <t>管理成本</t>
  </si>
  <si>
    <t>管理成本（包含各部门摊销共23人）</t>
  </si>
  <si>
    <t>每天合计</t>
  </si>
  <si>
    <t>小时合计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</si>
</sst>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_ "/>
    <numFmt numFmtId="179" formatCode="0.00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b/>
      <sz val="10"/>
      <color rgb="FF000000"/>
      <name val="Microsoft YaHei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>
      <alignment vertical="top"/>
      <protection locked="0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9" fontId="6" fillId="3" borderId="3" xfId="0" applyNumberFormat="1" applyFont="1" applyFill="1" applyBorder="1" applyAlignment="1">
      <alignment horizontal="center" vertical="center"/>
    </xf>
    <xf numFmtId="178" fontId="6" fillId="3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179" fontId="6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78" fontId="1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 wrapText="1" shrinkToFi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/>
    </xf>
    <xf numFmtId="179" fontId="6" fillId="0" borderId="3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1116330</xdr:colOff>
      <xdr:row>17</xdr:row>
      <xdr:rowOff>19050</xdr:rowOff>
    </xdr:from>
    <xdr:to>
      <xdr:col>2</xdr:col>
      <xdr:colOff>1358900</xdr:colOff>
      <xdr:row>20</xdr:row>
      <xdr:rowOff>4445</xdr:rowOff>
    </xdr:to>
    <xdr:cxnSp>
      <xdr:nvCxnSpPr>
        <xdr:cNvPr id="2" name="直接连接符 1"/>
        <xdr:cNvCxnSpPr/>
      </xdr:nvCxnSpPr>
      <xdr:spPr>
        <a:xfrm flipV="1">
          <a:off x="2230755" y="4362450"/>
          <a:ext cx="1576705" cy="4997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20955</xdr:colOff>
      <xdr:row>17</xdr:row>
      <xdr:rowOff>19050</xdr:rowOff>
    </xdr:from>
    <xdr:to>
      <xdr:col>2</xdr:col>
      <xdr:colOff>1358900</xdr:colOff>
      <xdr:row>19</xdr:row>
      <xdr:rowOff>163830</xdr:rowOff>
    </xdr:to>
    <xdr:cxnSp>
      <xdr:nvCxnSpPr>
        <xdr:cNvPr id="3" name="直接连接符 2"/>
        <xdr:cNvCxnSpPr/>
      </xdr:nvCxnSpPr>
      <xdr:spPr>
        <a:xfrm flipV="1">
          <a:off x="2840355" y="4362450"/>
          <a:ext cx="967105" cy="4876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zoomScale="80" zoomScaleNormal="80" topLeftCell="B1" workbookViewId="0">
      <selection activeCell="P16" sqref="P16"/>
    </sheetView>
  </sheetViews>
  <sheetFormatPr defaultColWidth="12" defaultRowHeight="13.5"/>
  <cols>
    <col min="1" max="1" width="14.625" style="1" customWidth="1"/>
    <col min="2" max="2" width="22.375" style="1" customWidth="1"/>
    <col min="3" max="7" width="12.9666666666667" style="1" customWidth="1"/>
    <col min="8" max="8" width="11.4" style="1" customWidth="1"/>
    <col min="9" max="9" width="11.5666666666667" style="1" customWidth="1"/>
    <col min="10" max="10" width="9.50833333333333" style="1" customWidth="1"/>
    <col min="11" max="11" width="9.05833333333333" style="1" customWidth="1"/>
    <col min="12" max="14" width="10.7833333333333" style="1" customWidth="1"/>
    <col min="15" max="15" width="13.1166666666667" style="1" customWidth="1"/>
    <col min="16" max="16" width="11.4" style="1" customWidth="1"/>
    <col min="17" max="17" width="10.0083333333333" style="1" customWidth="1"/>
    <col min="18" max="16375" width="12.4416666666667" style="1" customWidth="1"/>
    <col min="16376" max="16376" width="12.4416666666667" style="1"/>
    <col min="16377" max="16384" width="12" style="1"/>
  </cols>
  <sheetData>
    <row r="1" s="1" customFormat="1" ht="22.5" customHeight="1" spans="1:17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35" t="s">
        <v>8</v>
      </c>
      <c r="J1" s="36" t="s">
        <v>9</v>
      </c>
      <c r="K1" s="37" t="s">
        <v>10</v>
      </c>
      <c r="L1" s="4" t="s">
        <v>11</v>
      </c>
      <c r="M1" s="38" t="s">
        <v>12</v>
      </c>
      <c r="N1" s="38" t="s">
        <v>13</v>
      </c>
      <c r="O1" s="4" t="s">
        <v>14</v>
      </c>
      <c r="P1" s="4" t="s">
        <v>15</v>
      </c>
      <c r="Q1" s="4" t="s">
        <v>16</v>
      </c>
    </row>
    <row r="2" s="1" customFormat="1" ht="19" customHeight="1" spans="1:17">
      <c r="A2" s="7" t="s">
        <v>17</v>
      </c>
      <c r="B2" s="3"/>
      <c r="C2" s="4"/>
      <c r="D2" s="4"/>
      <c r="E2" s="8"/>
      <c r="F2" s="9"/>
      <c r="G2" s="6"/>
      <c r="H2" s="6"/>
      <c r="I2" s="35"/>
      <c r="J2" s="36"/>
      <c r="K2" s="39"/>
      <c r="L2" s="4"/>
      <c r="M2" s="40"/>
      <c r="N2" s="40"/>
      <c r="O2" s="4"/>
      <c r="P2" s="4"/>
      <c r="Q2" s="4"/>
    </row>
    <row r="3" s="1" customFormat="1" ht="22.5" customHeight="1" spans="1:17">
      <c r="A3" s="10">
        <v>1</v>
      </c>
      <c r="B3" s="10" t="s">
        <v>18</v>
      </c>
      <c r="C3" s="10" t="s">
        <v>19</v>
      </c>
      <c r="D3" s="11">
        <f>G7</f>
        <v>254.652631578947</v>
      </c>
      <c r="E3" s="12">
        <f>G11/D3</f>
        <v>3.22344990079365</v>
      </c>
      <c r="F3" s="12">
        <f>J20</f>
        <v>5.72157</v>
      </c>
      <c r="G3" s="12">
        <f>G23/G7</f>
        <v>0.808945105820106</v>
      </c>
      <c r="H3" s="12">
        <f>F26/G7</f>
        <v>3.85</v>
      </c>
      <c r="I3" s="41">
        <v>5.49</v>
      </c>
      <c r="J3" s="17">
        <f>(F3+I3)*0.12</f>
        <v>1.3453884</v>
      </c>
      <c r="K3" s="17">
        <v>1</v>
      </c>
      <c r="L3" s="17">
        <f>E34/G7</f>
        <v>1.36510379088504</v>
      </c>
      <c r="M3" s="17">
        <f>SUM(E3:L3)</f>
        <v>22.8044571974988</v>
      </c>
      <c r="N3" s="17">
        <f>M3*0.05</f>
        <v>1.14022285987494</v>
      </c>
      <c r="O3" s="17">
        <f>G31</f>
        <v>2.64467592592593</v>
      </c>
      <c r="P3" s="12">
        <f>SUM(M3:O3)</f>
        <v>26.5893559832997</v>
      </c>
      <c r="Q3" s="10" t="s">
        <v>20</v>
      </c>
    </row>
    <row r="4" ht="22.5" customHeight="1" spans="1:17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ht="22.5" customHeight="1" spans="1:17">
      <c r="A5" s="14" t="s">
        <v>21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ht="39" customHeight="1" spans="1:17">
      <c r="A6" s="4" t="s">
        <v>22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27</v>
      </c>
      <c r="G6" s="4" t="s">
        <v>28</v>
      </c>
      <c r="H6" s="16"/>
      <c r="I6" s="42"/>
      <c r="J6" s="42"/>
      <c r="K6" s="42"/>
      <c r="L6" s="42"/>
      <c r="M6" s="42"/>
      <c r="N6" s="42"/>
      <c r="O6" s="42"/>
      <c r="P6" s="42"/>
      <c r="Q6" s="42"/>
    </row>
    <row r="7" ht="22.5" customHeight="1" spans="1:17">
      <c r="A7" s="10">
        <v>8</v>
      </c>
      <c r="B7" s="10">
        <f>A7*2</f>
        <v>16</v>
      </c>
      <c r="C7" s="10">
        <v>190</v>
      </c>
      <c r="D7" s="17">
        <f>C7/B7</f>
        <v>11.875</v>
      </c>
      <c r="E7" s="11">
        <f>3600/D7</f>
        <v>303.157894736842</v>
      </c>
      <c r="F7" s="18">
        <v>0.84</v>
      </c>
      <c r="G7" s="11">
        <f>E7*F7</f>
        <v>254.652631578947</v>
      </c>
      <c r="H7" s="19"/>
      <c r="I7" s="15"/>
      <c r="J7" s="15"/>
      <c r="K7" s="15"/>
      <c r="L7" s="15"/>
      <c r="M7" s="15"/>
      <c r="N7" s="15"/>
      <c r="O7" s="15"/>
      <c r="P7" s="15"/>
      <c r="Q7" s="15"/>
    </row>
    <row r="9" spans="1:1">
      <c r="A9" s="20" t="s">
        <v>29</v>
      </c>
    </row>
    <row r="10" ht="19" customHeight="1" spans="1:7">
      <c r="A10" s="21" t="s">
        <v>30</v>
      </c>
      <c r="B10" s="21" t="s">
        <v>31</v>
      </c>
      <c r="C10" s="21" t="s">
        <v>32</v>
      </c>
      <c r="D10" s="21" t="s">
        <v>33</v>
      </c>
      <c r="E10" s="21" t="s">
        <v>34</v>
      </c>
      <c r="F10" s="21" t="s">
        <v>35</v>
      </c>
      <c r="G10" s="21" t="s">
        <v>36</v>
      </c>
    </row>
    <row r="11" ht="19" customHeight="1" spans="1:7">
      <c r="A11" s="22" t="s">
        <v>37</v>
      </c>
      <c r="B11" s="22">
        <v>800</v>
      </c>
      <c r="C11" s="23">
        <v>0.6</v>
      </c>
      <c r="D11" s="22">
        <f t="shared" ref="D11:D14" si="0">B11*C11</f>
        <v>480</v>
      </c>
      <c r="E11" s="22">
        <v>0.8</v>
      </c>
      <c r="F11" s="24">
        <f t="shared" ref="F11:F14" si="1">D11*E11</f>
        <v>384</v>
      </c>
      <c r="G11" s="24">
        <f>F14+F13+F12+F11</f>
        <v>820.86</v>
      </c>
    </row>
    <row r="12" ht="19" customHeight="1" spans="1:7">
      <c r="A12" s="22" t="s">
        <v>38</v>
      </c>
      <c r="B12" s="22">
        <v>289</v>
      </c>
      <c r="C12" s="23">
        <v>0.3</v>
      </c>
      <c r="D12" s="22">
        <f t="shared" si="0"/>
        <v>86.7</v>
      </c>
      <c r="E12" s="22">
        <v>4.6</v>
      </c>
      <c r="F12" s="24">
        <f t="shared" si="1"/>
        <v>398.82</v>
      </c>
      <c r="G12" s="24"/>
    </row>
    <row r="13" ht="19" customHeight="1" spans="1:7">
      <c r="A13" s="22" t="s">
        <v>39</v>
      </c>
      <c r="B13" s="22">
        <v>1118</v>
      </c>
      <c r="C13" s="23">
        <v>0.4</v>
      </c>
      <c r="D13" s="22">
        <f t="shared" si="0"/>
        <v>447.2</v>
      </c>
      <c r="E13" s="22">
        <v>0.075</v>
      </c>
      <c r="F13" s="24">
        <f t="shared" si="1"/>
        <v>33.54</v>
      </c>
      <c r="G13" s="24"/>
    </row>
    <row r="14" ht="19" customHeight="1" spans="1:7">
      <c r="A14" s="22" t="s">
        <v>40</v>
      </c>
      <c r="B14" s="22">
        <v>5</v>
      </c>
      <c r="C14" s="23">
        <v>0.1</v>
      </c>
      <c r="D14" s="22">
        <f t="shared" si="0"/>
        <v>0.5</v>
      </c>
      <c r="E14" s="22">
        <v>9</v>
      </c>
      <c r="F14" s="24">
        <f t="shared" si="1"/>
        <v>4.5</v>
      </c>
      <c r="G14" s="24"/>
    </row>
    <row r="15" ht="19" customHeight="1"/>
    <row r="16" ht="17" customHeight="1" spans="1:1">
      <c r="A16" s="20" t="s">
        <v>41</v>
      </c>
    </row>
    <row r="17" spans="1:10">
      <c r="A17" s="21" t="s">
        <v>42</v>
      </c>
      <c r="B17" s="25" t="s">
        <v>43</v>
      </c>
      <c r="C17" s="25" t="s">
        <v>44</v>
      </c>
      <c r="D17" s="25" t="s">
        <v>45</v>
      </c>
      <c r="E17" s="26" t="s">
        <v>46</v>
      </c>
      <c r="F17" s="26" t="s">
        <v>45</v>
      </c>
      <c r="G17" s="27" t="s">
        <v>47</v>
      </c>
      <c r="H17" s="27" t="s">
        <v>44</v>
      </c>
      <c r="I17" s="27" t="s">
        <v>45</v>
      </c>
      <c r="J17" s="28" t="s">
        <v>48</v>
      </c>
    </row>
    <row r="18" spans="1:10">
      <c r="A18" s="21" t="s">
        <v>49</v>
      </c>
      <c r="B18" s="28">
        <v>20</v>
      </c>
      <c r="C18" s="28"/>
      <c r="D18" s="28">
        <v>10</v>
      </c>
      <c r="E18" s="28">
        <v>25</v>
      </c>
      <c r="F18" s="28">
        <v>10</v>
      </c>
      <c r="G18" s="28">
        <v>20</v>
      </c>
      <c r="H18" s="28">
        <v>8</v>
      </c>
      <c r="I18" s="28">
        <v>20</v>
      </c>
      <c r="J18" s="28">
        <f>SUM(B18:I18)</f>
        <v>113</v>
      </c>
    </row>
    <row r="19" spans="1:10">
      <c r="A19" s="28" t="s">
        <v>50</v>
      </c>
      <c r="B19" s="28">
        <v>0.0463</v>
      </c>
      <c r="C19" s="28"/>
      <c r="D19" s="28">
        <v>0.02424</v>
      </c>
      <c r="E19" s="28">
        <v>0.07029</v>
      </c>
      <c r="F19" s="28">
        <v>0.0202</v>
      </c>
      <c r="G19" s="28">
        <v>0.072</v>
      </c>
      <c r="H19" s="28">
        <v>0.08364</v>
      </c>
      <c r="I19" s="28">
        <v>0.02424</v>
      </c>
      <c r="J19" s="28"/>
    </row>
    <row r="20" spans="1:10">
      <c r="A20" s="28" t="s">
        <v>51</v>
      </c>
      <c r="B20" s="28">
        <f t="shared" ref="B20:I20" si="2">B18*B19</f>
        <v>0.926</v>
      </c>
      <c r="C20" s="28">
        <f t="shared" si="2"/>
        <v>0</v>
      </c>
      <c r="D20" s="28">
        <f t="shared" si="2"/>
        <v>0.2424</v>
      </c>
      <c r="E20" s="28">
        <f t="shared" si="2"/>
        <v>1.75725</v>
      </c>
      <c r="F20" s="28">
        <f t="shared" si="2"/>
        <v>0.202</v>
      </c>
      <c r="G20" s="28">
        <f t="shared" si="2"/>
        <v>1.44</v>
      </c>
      <c r="H20" s="28">
        <f t="shared" si="2"/>
        <v>0.66912</v>
      </c>
      <c r="I20" s="28">
        <f t="shared" si="2"/>
        <v>0.4848</v>
      </c>
      <c r="J20" s="43">
        <f>SUM(B20:I20)</f>
        <v>5.72157</v>
      </c>
    </row>
    <row r="22" ht="20" customHeight="1" spans="1:1">
      <c r="A22" s="20" t="s">
        <v>6</v>
      </c>
    </row>
    <row r="23" ht="17" customHeight="1" spans="1:7">
      <c r="A23" s="29" t="s">
        <v>52</v>
      </c>
      <c r="B23" s="30" t="s">
        <v>53</v>
      </c>
      <c r="C23" s="30"/>
      <c r="D23" s="30"/>
      <c r="E23" s="30"/>
      <c r="F23" s="30"/>
      <c r="G23" s="29">
        <v>206</v>
      </c>
    </row>
    <row r="25" ht="18" customHeight="1" spans="1:1">
      <c r="A25" s="20" t="s">
        <v>54</v>
      </c>
    </row>
    <row r="26" ht="18" customHeight="1" spans="1:6">
      <c r="A26" s="29" t="s">
        <v>55</v>
      </c>
      <c r="B26" s="29" t="s">
        <v>56</v>
      </c>
      <c r="C26" s="29">
        <v>8</v>
      </c>
      <c r="D26" s="29" t="s">
        <v>57</v>
      </c>
      <c r="E26" s="29">
        <v>3</v>
      </c>
      <c r="F26" s="29">
        <f>(C26+E26)*G7/60*21</f>
        <v>980.412631578947</v>
      </c>
    </row>
    <row r="28" spans="1:1">
      <c r="A28" s="1" t="s">
        <v>58</v>
      </c>
    </row>
    <row r="30" spans="1:7">
      <c r="A30" s="31" t="s">
        <v>59</v>
      </c>
      <c r="B30" s="31" t="s">
        <v>60</v>
      </c>
      <c r="C30" s="21" t="s">
        <v>61</v>
      </c>
      <c r="D30" s="21" t="s">
        <v>62</v>
      </c>
      <c r="E30" s="21" t="s">
        <v>63</v>
      </c>
      <c r="F30" s="21" t="s">
        <v>64</v>
      </c>
      <c r="G30" s="21" t="s">
        <v>65</v>
      </c>
    </row>
    <row r="31" ht="23" customHeight="1" spans="1:7">
      <c r="A31" s="28" t="s">
        <v>66</v>
      </c>
      <c r="B31" s="28" t="s">
        <v>67</v>
      </c>
      <c r="C31" s="21">
        <v>6500</v>
      </c>
      <c r="D31" s="21">
        <v>24</v>
      </c>
      <c r="E31" s="21">
        <v>144</v>
      </c>
      <c r="F31" s="21">
        <v>110</v>
      </c>
      <c r="G31" s="32">
        <f>(D31*F31+C31)/D31/E31</f>
        <v>2.64467592592593</v>
      </c>
    </row>
    <row r="33" ht="21" customHeight="1" spans="1:1">
      <c r="A33" s="20" t="s">
        <v>68</v>
      </c>
    </row>
    <row r="34" ht="40.5" spans="1:5">
      <c r="A34" s="33" t="s">
        <v>69</v>
      </c>
      <c r="B34" s="29" t="s">
        <v>70</v>
      </c>
      <c r="C34" s="29">
        <v>3823.9</v>
      </c>
      <c r="D34" s="29" t="s">
        <v>71</v>
      </c>
      <c r="E34" s="34">
        <f>C34/11</f>
        <v>347.627272727273</v>
      </c>
    </row>
  </sheetData>
  <mergeCells count="18">
    <mergeCell ref="B23:F23"/>
    <mergeCell ref="B1:B2"/>
    <mergeCell ref="C1:C2"/>
    <mergeCell ref="D1:D2"/>
    <mergeCell ref="E1:E2"/>
    <mergeCell ref="F1:F2"/>
    <mergeCell ref="G1:G2"/>
    <mergeCell ref="G11:G1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" right="0.7" top="0.75" bottom="0.75" header="0.3" footer="0.3"/>
  <pageSetup paperSize="9" scale="6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CET-AL00</dc:creator>
  <cp:lastModifiedBy>阿利</cp:lastModifiedBy>
  <dcterms:created xsi:type="dcterms:W3CDTF">2023-09-07T18:14:00Z</dcterms:created>
  <dcterms:modified xsi:type="dcterms:W3CDTF">2023-10-30T02:22:14Z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AE769699E21B41C0BF3510D532F192DD_13</vt:lpwstr>
  </property>
  <property fmtid="{D5CDD505-2E9C-101B-9397-08002B2CF9AE}" pid="3" name="KSOProductBuildVer">
    <vt:lpwstr>2052-12.1.0.15712</vt:lpwstr>
  </property>
</Properties>
</file>