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66F5B381-5C7E-4684-9A3D-25D352585E1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成卓" sheetId="2" r:id="rId1"/>
    <sheet name="成卓 (2)" sheetId="4" r:id="rId2"/>
    <sheet name="成卓 (3)" sheetId="5" r:id="rId3"/>
    <sheet name="成卓 (4)" sheetId="6" r:id="rId4"/>
    <sheet name="Sheet1" sheetId="1" r:id="rId5"/>
    <sheet name="Sheet2" sheetId="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6" l="1"/>
  <c r="I10" i="5"/>
  <c r="I9" i="5"/>
  <c r="G10" i="5"/>
  <c r="K10" i="5" s="1"/>
  <c r="G9" i="5"/>
  <c r="K9" i="5" s="1"/>
  <c r="K11" i="4"/>
  <c r="I11" i="4"/>
  <c r="K10" i="4"/>
  <c r="I9" i="4"/>
  <c r="K9" i="4" s="1"/>
  <c r="I9" i="2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<sst xmlns="http://schemas.openxmlformats.org/spreadsheetml/2006/main" count="299" uniqueCount="105">
  <si>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</si>
  <si>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</si>
  <si>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</si>
  <si>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</si>
  <si>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</si>
  <si>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</si>
  <si>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</si>
  <si>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</si>
  <si>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</si>
  <si>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</si>
  <si>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</si>
  <si>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</si>
  <si>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</si>
  <si>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</si>
  <si>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</si>
  <si>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</si>
  <si>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</si>
  <si>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</si>
  <si>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</si>
  <si>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</si>
  <si>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</si>
  <si>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</si>
  <si>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</si>
  <si>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</si>
  <si>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</si>
  <si>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</si>
  <si>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</si>
  <si>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</si>
  <si>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</si>
  <si>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</si>
  <si>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</si>
  <si>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</si>
  <si>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</si>
  <si>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</si>
  <si>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</si>
  <si>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</si>
  <si>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</si>
  <si>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</si>
  <si>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</si>
  <si>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</si>
  <si>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</si>
  <si>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</si>
  <si>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</si>
  <si>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</si>
  <si>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</si>
  <si>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</si>
  <si>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</si>
  <si>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</si>
  <si>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</si>
  <si>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</si>
  <si>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</si>
  <si>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</si>
  <si>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</si>
  <si>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</si>
  <si>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</si>
  <si>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</si>
  <si>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</si>
  <si>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</si>
  <si>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</si>
  <si>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</si>
  <si>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</si>
  <si>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</si>
  <si>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</si>
  <si>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</si>
  <si>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</si>
  <si>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</si>
  <si>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</si>
  <si>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</si>
  <si>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</si>
  <si>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</si>
  <si>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</si>
  <si>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</si>
  <si>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</si>
  <si>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</si>
  <si>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</si>
  <si>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</si>
  <si>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</si>
  <si>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</si>
  <si>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</si>
  <si>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</t>
    </r>
    <phoneticPr fontId="8" type="noConversion"/>
  </si>
  <si>
    <t>SHT0001860</t>
    <phoneticPr fontId="4" type="noConversion"/>
  </si>
  <si>
    <t>下框左横梁</t>
    <phoneticPr fontId="4" type="noConversion"/>
  </si>
  <si>
    <t>件</t>
    <phoneticPr fontId="4" type="noConversion"/>
  </si>
  <si>
    <t>1.本次设变新开冲孔模具，费用12389.38元，分摊至5万件产品
2.上次设变，模具费10000元，分摊至5万件</t>
    <phoneticPr fontId="4" type="noConversion"/>
  </si>
  <si>
    <t>SLT0010687</t>
    <phoneticPr fontId="4" type="noConversion"/>
  </si>
  <si>
    <t>副驾调角器左侧上连接板</t>
    <phoneticPr fontId="4" type="noConversion"/>
  </si>
  <si>
    <t>SLT0010688</t>
  </si>
  <si>
    <t>副驾调角器右侧上连接板</t>
    <phoneticPr fontId="4" type="noConversion"/>
  </si>
  <si>
    <t>设变产生模具费27500元，分摊至5万件产品</t>
    <phoneticPr fontId="4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</si>
  <si>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7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</si>
  <si>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SHT0001945</t>
    <phoneticPr fontId="4" type="noConversion"/>
  </si>
  <si>
    <t>SHT0001950</t>
    <phoneticPr fontId="4" type="noConversion"/>
  </si>
  <si>
    <t>X3000调角器左下连接板</t>
    <phoneticPr fontId="4" type="noConversion"/>
  </si>
  <si>
    <t>X3000调角器右下连接板</t>
    <phoneticPr fontId="4" type="noConversion"/>
  </si>
  <si>
    <t>新开1套落料模具未税费用6000元（左右共用），按照左下连接板分摊5万件，右下连接板分摊5万件执行</t>
    <phoneticPr fontId="4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</si>
  <si>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楷体_GB2312"/>
        <family val="3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楷体_GB2312"/>
        <family val="3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楷体_GB2312"/>
        <family val="3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楷体_GB2312"/>
        <family val="3"/>
      </rPr>
      <t>3</t>
    </r>
    <phoneticPr fontId="8" type="noConversion"/>
  </si>
  <si>
    <t>润晨</t>
    <phoneticPr fontId="4" type="noConversion"/>
  </si>
  <si>
    <t>不含模摊未税价</t>
    <phoneticPr fontId="4" type="noConversion"/>
  </si>
  <si>
    <t>含模摊未税价</t>
    <phoneticPr fontId="4" type="noConversion"/>
  </si>
  <si>
    <t>限位柱A</t>
    <phoneticPr fontId="4" type="noConversion"/>
  </si>
  <si>
    <t>SLT0010893</t>
    <phoneticPr fontId="4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</si>
  <si>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楷体_GB2312"/>
        <family val="3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楷体_GB2312"/>
        <family val="3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楷体_GB2312"/>
        <family val="3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4</t>
    </r>
    <phoneticPr fontId="8" type="noConversion"/>
  </si>
  <si>
    <t>SHT0010871</t>
  </si>
  <si>
    <t>角度限位片</t>
  </si>
  <si>
    <t>/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</si>
</sst>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b/>
      <sz val="11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  <xf numFmtId="0" fontId="16" fillId="0" borderId="0"/>
    <xf numFmtId="0" fontId="1" fillId="0" borderId="0">
      <alignment vertical="center"/>
    </xf>
  </cellStyleXfs>
  <cellXfs count="122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6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3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常规 3 29" xfId="7" xr:uid="{5024DF27-FFBF-4887-B47C-88A91A50F05E}"/>
    <cellStyle name="样式 1" xfId="6" xr:uid="{3A2FF1E5-D4A0-4471-B4C2-A1F463E2F957}"/>
    <cellStyle name="样式 1 10 2 2" xfId="4" xr:uid="{D291DF60-184C-40D6-8150-87DA9A624575}"/>
    <cellStyle name="样式 1 2 2" xfId="5" xr:uid="{E8094D60-21D9-4590-A332-3293091B6A51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view="pageBreakPreview" zoomScale="70" zoomScaleNormal="100" zoomScaleSheetLayoutView="70" workbookViewId="0">
      <selection activeCell="N10" sqref="N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4" t="s">
        <v>74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81" t="s">
        <v>4</v>
      </c>
      <c r="B7" s="82" t="s">
        <v>5</v>
      </c>
      <c r="C7" s="83" t="s">
        <v>6</v>
      </c>
      <c r="D7" s="83" t="s">
        <v>7</v>
      </c>
      <c r="E7" s="84" t="s">
        <v>8</v>
      </c>
      <c r="F7" s="85" t="s">
        <v>9</v>
      </c>
      <c r="G7" s="85"/>
      <c r="H7" s="77" t="s">
        <v>10</v>
      </c>
      <c r="I7" s="78"/>
      <c r="J7" s="79"/>
      <c r="K7" s="5" t="s">
        <v>11</v>
      </c>
      <c r="L7" s="80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81"/>
      <c r="B8" s="82"/>
      <c r="C8" s="83"/>
      <c r="D8" s="83"/>
      <c r="E8" s="84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8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4.7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5.4333333333333336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6" t="s">
        <v>18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256" s="1" customFormat="1" ht="27.6" customHeight="1">
      <c r="A12" s="76" t="s">
        <v>28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256" s="1" customFormat="1" ht="27.6" customHeight="1">
      <c r="A13" s="76" t="s">
        <v>23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256" s="1" customFormat="1" ht="27.6" customHeight="1">
      <c r="A14" s="76" t="s">
        <v>24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256" s="1" customFormat="1" ht="27.6" customHeight="1">
      <c r="A15" s="76" t="s">
        <v>25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256" s="1" customFormat="1" ht="40.200000000000003" customHeight="1">
      <c r="A16" s="76" t="s">
        <v>26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4" type="noConversion"/>
  <conditionalFormatting sqref="B20">
    <cfRule type="duplicateValues" dxfId="19" priority="2"/>
  </conditionalFormatting>
  <conditionalFormatting sqref="D21:D22 D17:D19">
    <cfRule type="duplicateValues" dxfId="18" priority="3"/>
  </conditionalFormatting>
  <conditionalFormatting sqref="D23:D1048576 D1 D3:D8">
    <cfRule type="duplicateValues" dxfId="17" priority="16"/>
  </conditionalFormatting>
  <conditionalFormatting sqref="H21:H22 H18:H19">
    <cfRule type="duplicateValues" dxfId="16" priority="1"/>
  </conditionalFormatting>
  <conditionalFormatting sqref="M9:M10">
    <cfRule type="duplicateValues" dxfId="15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D974-AE68-4BB8-ACE6-53112B56C3D5}">
  <sheetPr>
    <tabColor rgb="FFFF0000"/>
  </sheetPr>
  <dimension ref="A1:IV46"/>
  <sheetViews>
    <sheetView view="pageBreakPreview" zoomScale="70" zoomScaleNormal="100" zoomScaleSheetLayoutView="70" workbookViewId="0">
      <selection activeCell="C10" sqref="C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81" t="s">
        <v>4</v>
      </c>
      <c r="B7" s="82" t="s">
        <v>5</v>
      </c>
      <c r="C7" s="83" t="s">
        <v>6</v>
      </c>
      <c r="D7" s="83" t="s">
        <v>7</v>
      </c>
      <c r="E7" s="84" t="s">
        <v>8</v>
      </c>
      <c r="F7" s="85" t="s">
        <v>9</v>
      </c>
      <c r="G7" s="85"/>
      <c r="H7" s="77" t="s">
        <v>10</v>
      </c>
      <c r="I7" s="78"/>
      <c r="J7" s="79"/>
      <c r="K7" s="5" t="s">
        <v>11</v>
      </c>
      <c r="L7" s="80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81"/>
      <c r="B8" s="82"/>
      <c r="C8" s="83"/>
      <c r="D8" s="83"/>
      <c r="E8" s="84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8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80</v>
      </c>
      <c r="C9" s="64" t="s">
        <v>81</v>
      </c>
      <c r="D9" s="65"/>
      <c r="E9" s="61" t="s">
        <v>82</v>
      </c>
      <c r="F9" s="66"/>
      <c r="G9" s="66">
        <v>4.4424999999999999</v>
      </c>
      <c r="H9" s="67">
        <v>12389.38</v>
      </c>
      <c r="I9" s="66">
        <f>H9/50000+10000/50000</f>
        <v>0.44778760000000001</v>
      </c>
      <c r="J9" s="68" t="s">
        <v>83</v>
      </c>
      <c r="K9" s="66">
        <f>G9+I9</f>
        <v>4.8902875999999997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/>
      <c r="B10" s="63" t="s">
        <v>84</v>
      </c>
      <c r="C10" s="64" t="s">
        <v>85</v>
      </c>
      <c r="D10" s="65"/>
      <c r="E10" s="61" t="s">
        <v>82</v>
      </c>
      <c r="F10" s="66"/>
      <c r="G10" s="66">
        <v>3.343</v>
      </c>
      <c r="H10" s="67">
        <v>0</v>
      </c>
      <c r="I10" s="66">
        <v>0</v>
      </c>
      <c r="J10" s="68">
        <v>0</v>
      </c>
      <c r="K10" s="66">
        <f>G10+I10</f>
        <v>3.343</v>
      </c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48" customHeight="1">
      <c r="A11" s="62">
        <v>2</v>
      </c>
      <c r="B11" s="63" t="s">
        <v>86</v>
      </c>
      <c r="C11" s="64" t="s">
        <v>87</v>
      </c>
      <c r="D11" s="65"/>
      <c r="E11" s="61" t="s">
        <v>82</v>
      </c>
      <c r="F11" s="66"/>
      <c r="G11" s="66">
        <v>3.5790000000000002</v>
      </c>
      <c r="H11" s="67">
        <v>27500</v>
      </c>
      <c r="I11" s="67">
        <f>H11/50000</f>
        <v>0.55000000000000004</v>
      </c>
      <c r="J11" s="68" t="s">
        <v>88</v>
      </c>
      <c r="K11" s="66">
        <f>G11+I11</f>
        <v>4.1290000000000004</v>
      </c>
      <c r="L11" s="69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6" t="s">
        <v>18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256" s="1" customFormat="1" ht="27.6" customHeight="1">
      <c r="A13" s="76" t="s">
        <v>89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256" s="1" customFormat="1" ht="27.6" customHeight="1">
      <c r="A14" s="76" t="s">
        <v>23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256" s="1" customFormat="1" ht="27.6" customHeight="1">
      <c r="A15" s="76" t="s">
        <v>24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256" s="1" customFormat="1" ht="27.6" customHeight="1">
      <c r="A16" s="76" t="s">
        <v>25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1" customFormat="1" ht="40.200000000000003" customHeight="1">
      <c r="A17" s="76" t="s">
        <v>26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4" type="noConversion"/>
  <conditionalFormatting sqref="B21">
    <cfRule type="duplicateValues" dxfId="14" priority="2"/>
  </conditionalFormatting>
  <conditionalFormatting sqref="D22:D23 D18:D20">
    <cfRule type="duplicateValues" dxfId="13" priority="3"/>
  </conditionalFormatting>
  <conditionalFormatting sqref="D24:D1048576 D1 D3:D8">
    <cfRule type="duplicateValues" dxfId="12" priority="4"/>
  </conditionalFormatting>
  <conditionalFormatting sqref="H22:H23 H19:H20">
    <cfRule type="duplicateValues" dxfId="11" priority="1"/>
  </conditionalFormatting>
  <conditionalFormatting sqref="M9:M11">
    <cfRule type="duplicateValues" dxfId="1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5943-C93F-4BB7-85EC-FF04D840A00E}">
  <sheetPr>
    <tabColor rgb="FFFF0000"/>
  </sheetPr>
  <dimension ref="A1:IV46"/>
  <sheetViews>
    <sheetView view="pageBreakPreview" topLeftCell="A7" zoomScale="70" zoomScaleNormal="100" zoomScaleSheetLayoutView="70" workbookViewId="0">
      <selection activeCell="E9" sqref="E9:K11"/>
    </sheetView>
  </sheetViews>
  <sheetFormatPr defaultRowHeight="15.6"/>
  <cols>
    <col min="1" max="1" width="6.44140625" style="2" customWidth="1"/>
    <col min="2" max="2" width="15.44140625" style="23" customWidth="1"/>
    <col min="3" max="3" width="24.664062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15" width="17.6640625" style="2" customWidth="1"/>
    <col min="16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4" t="s">
        <v>95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81" t="s">
        <v>4</v>
      </c>
      <c r="B7" s="82" t="s">
        <v>5</v>
      </c>
      <c r="C7" s="83" t="s">
        <v>6</v>
      </c>
      <c r="D7" s="83" t="s">
        <v>7</v>
      </c>
      <c r="E7" s="84" t="s">
        <v>8</v>
      </c>
      <c r="F7" s="85" t="s">
        <v>9</v>
      </c>
      <c r="G7" s="85"/>
      <c r="H7" s="77" t="s">
        <v>10</v>
      </c>
      <c r="I7" s="78"/>
      <c r="J7" s="79"/>
      <c r="K7" s="5" t="s">
        <v>11</v>
      </c>
      <c r="L7" s="80" t="s">
        <v>12</v>
      </c>
      <c r="M7" s="1"/>
      <c r="N7" s="87" t="s">
        <v>96</v>
      </c>
      <c r="O7" s="8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81"/>
      <c r="B8" s="82"/>
      <c r="C8" s="83"/>
      <c r="D8" s="83"/>
      <c r="E8" s="84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80"/>
      <c r="M8" s="1"/>
      <c r="N8" s="71" t="s">
        <v>97</v>
      </c>
      <c r="O8" s="71" t="s">
        <v>98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90</v>
      </c>
      <c r="C9" s="64" t="s">
        <v>92</v>
      </c>
      <c r="D9" s="65"/>
      <c r="E9" s="61" t="s">
        <v>82</v>
      </c>
      <c r="F9" s="66"/>
      <c r="G9" s="66">
        <f>3.3583-0.1327</f>
        <v>3.2256</v>
      </c>
      <c r="H9" s="88">
        <v>6000</v>
      </c>
      <c r="I9" s="66">
        <f>H9/2/50000</f>
        <v>0.06</v>
      </c>
      <c r="J9" s="89" t="s">
        <v>94</v>
      </c>
      <c r="K9" s="66">
        <f>G9+I9</f>
        <v>3.2856000000000001</v>
      </c>
      <c r="L9" s="69"/>
      <c r="M9" s="6"/>
      <c r="N9" s="71">
        <v>3.2075</v>
      </c>
      <c r="O9" s="71">
        <v>3.3125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>
        <v>2</v>
      </c>
      <c r="B10" s="63" t="s">
        <v>91</v>
      </c>
      <c r="C10" s="64" t="s">
        <v>93</v>
      </c>
      <c r="D10" s="65"/>
      <c r="E10" s="61" t="s">
        <v>82</v>
      </c>
      <c r="F10" s="66"/>
      <c r="G10" s="66">
        <f>3.3583-0.1327</f>
        <v>3.2256</v>
      </c>
      <c r="H10" s="88"/>
      <c r="I10" s="66">
        <f>H9/2/50000</f>
        <v>0.06</v>
      </c>
      <c r="J10" s="89"/>
      <c r="K10" s="66">
        <f>G10+I10</f>
        <v>3.2856000000000001</v>
      </c>
      <c r="L10" s="69"/>
      <c r="M10" s="6"/>
      <c r="N10" s="71">
        <v>3.2075</v>
      </c>
      <c r="O10" s="71">
        <v>3.3125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69.599999999999994" customHeight="1">
      <c r="A11" s="62">
        <v>3</v>
      </c>
      <c r="B11" s="63" t="s">
        <v>100</v>
      </c>
      <c r="C11" s="64" t="s">
        <v>99</v>
      </c>
      <c r="D11" s="65"/>
      <c r="E11" s="61" t="s">
        <v>82</v>
      </c>
      <c r="F11" s="66"/>
      <c r="G11" s="66">
        <v>0.3</v>
      </c>
      <c r="H11" s="67">
        <v>0</v>
      </c>
      <c r="I11" s="66">
        <v>0</v>
      </c>
      <c r="J11" s="66">
        <v>0</v>
      </c>
      <c r="K11" s="66">
        <v>0.3</v>
      </c>
      <c r="L11" s="69"/>
      <c r="M11" s="6"/>
      <c r="N11" s="71"/>
      <c r="O11" s="7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6" t="s">
        <v>18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256" s="1" customFormat="1" ht="27.6" customHeight="1">
      <c r="A13" s="76" t="s">
        <v>28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256" s="1" customFormat="1" ht="27.6" customHeight="1">
      <c r="A14" s="76" t="s">
        <v>23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256" s="1" customFormat="1" ht="27.6" customHeight="1">
      <c r="A15" s="76" t="s">
        <v>24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256" s="1" customFormat="1" ht="27.6" customHeight="1">
      <c r="A16" s="76" t="s">
        <v>25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1" customFormat="1" ht="40.200000000000003" customHeight="1">
      <c r="A17" s="76" t="s">
        <v>26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3">
    <mergeCell ref="A16:L16"/>
    <mergeCell ref="A17:L17"/>
    <mergeCell ref="H9:H10"/>
    <mergeCell ref="J9:J10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N7:O7"/>
    <mergeCell ref="A1:L1"/>
    <mergeCell ref="A2:L2"/>
    <mergeCell ref="A3:L3"/>
    <mergeCell ref="A4:L4"/>
    <mergeCell ref="A5:L5"/>
  </mergeCells>
  <phoneticPr fontId="4" type="noConversion"/>
  <conditionalFormatting sqref="B21">
    <cfRule type="duplicateValues" dxfId="9" priority="2"/>
  </conditionalFormatting>
  <conditionalFormatting sqref="D22:D23 D18:D20">
    <cfRule type="duplicateValues" dxfId="8" priority="3"/>
  </conditionalFormatting>
  <conditionalFormatting sqref="D24:D1048576 D1 D3:D8">
    <cfRule type="duplicateValues" dxfId="7" priority="4"/>
  </conditionalFormatting>
  <conditionalFormatting sqref="H22:H23 H19:H20">
    <cfRule type="duplicateValues" dxfId="6" priority="1"/>
  </conditionalFormatting>
  <conditionalFormatting sqref="M9:M11">
    <cfRule type="duplicateValues" dxfId="5" priority="2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D114-55A1-4F89-82DD-54698F0A0CE4}">
  <dimension ref="A1:IV44"/>
  <sheetViews>
    <sheetView tabSelected="1" view="pageBreakPreview" zoomScale="70" zoomScaleNormal="100" zoomScaleSheetLayoutView="70" workbookViewId="0">
      <selection activeCell="A13" sqref="A13:L13"/>
    </sheetView>
  </sheetViews>
  <sheetFormatPr defaultRowHeight="15.6"/>
  <cols>
    <col min="1" max="1" width="6.44140625" style="2" customWidth="1"/>
    <col min="2" max="2" width="15.44140625" style="23" customWidth="1"/>
    <col min="3" max="3" width="24.664062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28.554687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15" width="17.6640625" style="2" customWidth="1"/>
    <col min="16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4" t="s">
        <v>101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81" t="s">
        <v>4</v>
      </c>
      <c r="B7" s="82" t="s">
        <v>5</v>
      </c>
      <c r="C7" s="83" t="s">
        <v>6</v>
      </c>
      <c r="D7" s="83" t="s">
        <v>7</v>
      </c>
      <c r="E7" s="84" t="s">
        <v>8</v>
      </c>
      <c r="F7" s="85" t="s">
        <v>9</v>
      </c>
      <c r="G7" s="85"/>
      <c r="H7" s="77" t="s">
        <v>10</v>
      </c>
      <c r="I7" s="78"/>
      <c r="J7" s="79"/>
      <c r="K7" s="5" t="s">
        <v>11</v>
      </c>
      <c r="L7" s="80" t="s">
        <v>12</v>
      </c>
      <c r="M7" s="1"/>
      <c r="N7" s="87"/>
      <c r="O7" s="8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81"/>
      <c r="B8" s="82"/>
      <c r="C8" s="83"/>
      <c r="D8" s="83"/>
      <c r="E8" s="84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80"/>
      <c r="M8" s="1"/>
      <c r="N8" s="71"/>
      <c r="O8" s="7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120" t="s">
        <v>102</v>
      </c>
      <c r="C9" s="120" t="s">
        <v>103</v>
      </c>
      <c r="D9" s="65"/>
      <c r="E9" s="61" t="s">
        <v>82</v>
      </c>
      <c r="F9" s="66" t="s">
        <v>104</v>
      </c>
      <c r="G9" s="121">
        <v>0.41</v>
      </c>
      <c r="H9" s="67" t="s">
        <v>104</v>
      </c>
      <c r="I9" s="66" t="s">
        <v>104</v>
      </c>
      <c r="J9" s="66" t="s">
        <v>104</v>
      </c>
      <c r="K9" s="66">
        <f>G9</f>
        <v>0.41</v>
      </c>
      <c r="L9" s="69"/>
      <c r="M9" s="6"/>
      <c r="N9" s="71"/>
      <c r="O9" s="7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" customFormat="1" ht="27.6" customHeight="1">
      <c r="A10" s="86" t="s">
        <v>18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256" s="1" customFormat="1" ht="27.6" customHeight="1">
      <c r="A11" s="76" t="s">
        <v>28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256" s="1" customFormat="1" ht="27.6" customHeight="1">
      <c r="A12" s="76" t="s">
        <v>23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256" s="1" customFormat="1" ht="27.6" customHeight="1">
      <c r="A13" s="76" t="s">
        <v>24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256" s="1" customFormat="1" ht="27.6" customHeight="1">
      <c r="A14" s="76" t="s">
        <v>25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256" s="1" customFormat="1" ht="40.200000000000003" customHeight="1">
      <c r="A15" s="76" t="s">
        <v>26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256" s="7" customFormat="1">
      <c r="A16" s="8"/>
      <c r="B16" s="9"/>
      <c r="C16" s="8"/>
      <c r="D16" s="8"/>
      <c r="E16" s="8"/>
      <c r="F16" s="10"/>
      <c r="G16" s="10"/>
      <c r="H16" s="10"/>
      <c r="I16" s="10"/>
      <c r="J16" s="10"/>
      <c r="K16" s="10"/>
      <c r="L16" s="11"/>
    </row>
    <row r="17" spans="1:12" s="7" customFormat="1" ht="19.2" customHeight="1">
      <c r="A17" s="12" t="s">
        <v>19</v>
      </c>
      <c r="B17" s="13"/>
      <c r="C17" s="3"/>
      <c r="D17" s="24"/>
      <c r="E17" s="3"/>
      <c r="F17" s="15"/>
      <c r="G17" s="15"/>
      <c r="H17" s="24" t="s">
        <v>20</v>
      </c>
      <c r="I17" s="15"/>
      <c r="J17" s="15"/>
      <c r="K17" s="15"/>
      <c r="L17" s="16"/>
    </row>
    <row r="18" spans="1:12" s="7" customFormat="1" ht="19.2" customHeight="1">
      <c r="A18" s="12"/>
      <c r="B18" s="13"/>
      <c r="C18" s="3"/>
      <c r="D18" s="14"/>
      <c r="E18" s="3"/>
      <c r="F18" s="15"/>
      <c r="G18" s="15"/>
      <c r="H18" s="14"/>
      <c r="I18" s="15"/>
      <c r="J18" s="15"/>
      <c r="K18" s="15"/>
      <c r="L18" s="16"/>
    </row>
    <row r="19" spans="1:12" s="1" customFormat="1" ht="19.2" customHeight="1">
      <c r="A19" s="12" t="s">
        <v>27</v>
      </c>
      <c r="B19" s="13"/>
      <c r="C19" s="3"/>
      <c r="D19" s="12"/>
      <c r="E19" s="3"/>
      <c r="F19" s="15"/>
      <c r="G19" s="15"/>
      <c r="H19" s="12" t="s">
        <v>27</v>
      </c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7" customFormat="1" ht="19.2" customHeight="1">
      <c r="A21" s="12" t="s">
        <v>21</v>
      </c>
      <c r="B21" s="12"/>
      <c r="C21" s="8"/>
      <c r="D21" s="12"/>
      <c r="E21" s="8"/>
      <c r="F21" s="15"/>
      <c r="G21" s="15"/>
      <c r="H21" s="12" t="s">
        <v>21</v>
      </c>
      <c r="I21" s="15"/>
      <c r="J21" s="15"/>
      <c r="K21" s="15"/>
      <c r="L21" s="16"/>
    </row>
    <row r="22" spans="1:12" s="7" customFormat="1" ht="14.4">
      <c r="B22" s="17"/>
      <c r="F22" s="15"/>
      <c r="G22" s="15"/>
      <c r="H22" s="15"/>
      <c r="I22" s="15"/>
      <c r="J22" s="15"/>
      <c r="K22" s="15"/>
      <c r="L22" s="16"/>
    </row>
    <row r="23" spans="1:12">
      <c r="B23" s="18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</sheetData>
  <mergeCells count="21">
    <mergeCell ref="A11:L11"/>
    <mergeCell ref="A12:L12"/>
    <mergeCell ref="A13:L13"/>
    <mergeCell ref="A14:L14"/>
    <mergeCell ref="A15:L15"/>
    <mergeCell ref="H7:J7"/>
    <mergeCell ref="L7:L8"/>
    <mergeCell ref="N7:O7"/>
    <mergeCell ref="A10:L10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19">
    <cfRule type="duplicateValues" dxfId="4" priority="2"/>
  </conditionalFormatting>
  <conditionalFormatting sqref="D20:D21 D16:D18">
    <cfRule type="duplicateValues" dxfId="3" priority="3"/>
  </conditionalFormatting>
  <conditionalFormatting sqref="D22:D1048576 D1 D3:D8">
    <cfRule type="duplicateValues" dxfId="2" priority="4"/>
  </conditionalFormatting>
  <conditionalFormatting sqref="H20:H21 H17:H18">
    <cfRule type="duplicateValues" dxfId="1" priority="1"/>
  </conditionalFormatting>
  <conditionalFormatting sqref="M9">
    <cfRule type="duplicateValues" dxfId="0" priority="3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90" t="s">
        <v>48</v>
      </c>
      <c r="B13" s="91"/>
      <c r="C13" s="92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111" t="s">
        <v>4</v>
      </c>
      <c r="B1" s="111" t="s">
        <v>65</v>
      </c>
      <c r="C1" s="111" t="s">
        <v>64</v>
      </c>
      <c r="D1" s="111" t="s">
        <v>52</v>
      </c>
      <c r="E1" s="111" t="s">
        <v>8</v>
      </c>
      <c r="F1" s="101" t="s">
        <v>53</v>
      </c>
      <c r="G1" s="119" t="s">
        <v>54</v>
      </c>
      <c r="H1" s="119"/>
      <c r="I1" s="119" t="s">
        <v>55</v>
      </c>
      <c r="J1" s="119"/>
      <c r="K1" s="112" t="s">
        <v>66</v>
      </c>
    </row>
    <row r="2" spans="1:11" ht="15.6">
      <c r="A2" s="111"/>
      <c r="B2" s="111"/>
      <c r="C2" s="111"/>
      <c r="D2" s="111"/>
      <c r="E2" s="111"/>
      <c r="F2" s="101"/>
      <c r="G2" s="43" t="s">
        <v>56</v>
      </c>
      <c r="H2" s="43" t="s">
        <v>57</v>
      </c>
      <c r="I2" s="43" t="s">
        <v>56</v>
      </c>
      <c r="J2" s="43" t="s">
        <v>57</v>
      </c>
      <c r="K2" s="113"/>
    </row>
    <row r="3" spans="1:11" ht="15.6">
      <c r="A3" s="100">
        <v>1</v>
      </c>
      <c r="B3" s="100" t="s">
        <v>60</v>
      </c>
      <c r="C3" s="101" t="s">
        <v>62</v>
      </c>
      <c r="D3" s="57" t="s">
        <v>32</v>
      </c>
      <c r="E3" s="119" t="s">
        <v>59</v>
      </c>
      <c r="F3" s="119">
        <v>30000</v>
      </c>
      <c r="G3" s="99">
        <f>I3/F3</f>
        <v>2.3333333333333334E-2</v>
      </c>
      <c r="H3" s="93">
        <f>G3*1.13</f>
        <v>2.6366666666666667E-2</v>
      </c>
      <c r="I3" s="94">
        <f>3500/5</f>
        <v>700</v>
      </c>
      <c r="J3" s="95">
        <f>I3*1.13</f>
        <v>790.99999999999989</v>
      </c>
      <c r="K3" s="105" t="s">
        <v>67</v>
      </c>
    </row>
    <row r="4" spans="1:11" ht="15.6">
      <c r="A4" s="100"/>
      <c r="B4" s="100"/>
      <c r="C4" s="101"/>
      <c r="D4" s="57" t="s">
        <v>33</v>
      </c>
      <c r="E4" s="119"/>
      <c r="F4" s="119"/>
      <c r="G4" s="99"/>
      <c r="H4" s="93"/>
      <c r="I4" s="94"/>
      <c r="J4" s="95"/>
      <c r="K4" s="105"/>
    </row>
    <row r="5" spans="1:11" ht="15.6">
      <c r="A5" s="100"/>
      <c r="B5" s="100"/>
      <c r="C5" s="101"/>
      <c r="D5" s="57" t="s">
        <v>35</v>
      </c>
      <c r="E5" s="119"/>
      <c r="F5" s="119"/>
      <c r="G5" s="93">
        <f>I5/F3</f>
        <v>0.21666666666666667</v>
      </c>
      <c r="H5" s="93">
        <f t="shared" ref="H5" si="0">G5*1.13</f>
        <v>0.24483333333333332</v>
      </c>
      <c r="I5" s="94">
        <v>6500</v>
      </c>
      <c r="J5" s="95">
        <f>I5*1.13</f>
        <v>7344.9999999999991</v>
      </c>
      <c r="K5" s="105"/>
    </row>
    <row r="6" spans="1:11" ht="15.6">
      <c r="A6" s="100"/>
      <c r="B6" s="100"/>
      <c r="C6" s="101"/>
      <c r="D6" s="57" t="s">
        <v>36</v>
      </c>
      <c r="E6" s="119"/>
      <c r="F6" s="119"/>
      <c r="G6" s="93"/>
      <c r="H6" s="93"/>
      <c r="I6" s="94"/>
      <c r="J6" s="95"/>
      <c r="K6" s="105"/>
    </row>
    <row r="7" spans="1:11" ht="15.6">
      <c r="A7" s="100"/>
      <c r="B7" s="100"/>
      <c r="C7" s="101"/>
      <c r="D7" s="57" t="s">
        <v>37</v>
      </c>
      <c r="E7" s="119"/>
      <c r="F7" s="119"/>
      <c r="G7" s="93">
        <f>I7/F3</f>
        <v>0.1</v>
      </c>
      <c r="H7" s="93">
        <f t="shared" ref="H7" si="1">G7*1.13</f>
        <v>0.11299999999999999</v>
      </c>
      <c r="I7" s="94">
        <v>3000</v>
      </c>
      <c r="J7" s="95">
        <f t="shared" ref="J7" si="2">I7*1.13</f>
        <v>3389.9999999999995</v>
      </c>
      <c r="K7" s="105"/>
    </row>
    <row r="8" spans="1:11" ht="15.6">
      <c r="A8" s="100"/>
      <c r="B8" s="100"/>
      <c r="C8" s="101"/>
      <c r="D8" s="57" t="s">
        <v>38</v>
      </c>
      <c r="E8" s="119"/>
      <c r="F8" s="119"/>
      <c r="G8" s="93"/>
      <c r="H8" s="93"/>
      <c r="I8" s="94"/>
      <c r="J8" s="95"/>
      <c r="K8" s="105"/>
    </row>
    <row r="9" spans="1:11" ht="15.6">
      <c r="A9" s="100"/>
      <c r="B9" s="100"/>
      <c r="C9" s="101"/>
      <c r="D9" s="57" t="s">
        <v>39</v>
      </c>
      <c r="E9" s="119"/>
      <c r="F9" s="119"/>
      <c r="G9" s="99">
        <f>I9/F3</f>
        <v>0.1</v>
      </c>
      <c r="H9" s="93">
        <f t="shared" ref="H9" si="3">G9*1.13</f>
        <v>0.11299999999999999</v>
      </c>
      <c r="I9" s="94">
        <f>6000/2</f>
        <v>3000</v>
      </c>
      <c r="J9" s="95">
        <f t="shared" ref="J9" si="4">I9*1.13</f>
        <v>3389.9999999999995</v>
      </c>
      <c r="K9" s="105" t="s">
        <v>68</v>
      </c>
    </row>
    <row r="10" spans="1:11" ht="15.6">
      <c r="A10" s="100"/>
      <c r="B10" s="100"/>
      <c r="C10" s="101"/>
      <c r="D10" s="57" t="s">
        <v>40</v>
      </c>
      <c r="E10" s="119"/>
      <c r="F10" s="119"/>
      <c r="G10" s="99"/>
      <c r="H10" s="93"/>
      <c r="I10" s="94"/>
      <c r="J10" s="95"/>
      <c r="K10" s="105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96">
        <v>2</v>
      </c>
      <c r="B12" s="96" t="s">
        <v>69</v>
      </c>
      <c r="C12" s="116" t="s">
        <v>58</v>
      </c>
      <c r="D12" s="57" t="s">
        <v>32</v>
      </c>
      <c r="E12" s="102" t="s">
        <v>59</v>
      </c>
      <c r="F12" s="102">
        <v>30000</v>
      </c>
      <c r="G12" s="99">
        <f>I12/F12</f>
        <v>2.3333333333333334E-2</v>
      </c>
      <c r="H12" s="93">
        <f>G12*1.13</f>
        <v>2.6366666666666667E-2</v>
      </c>
      <c r="I12" s="94">
        <f>3500/5</f>
        <v>700</v>
      </c>
      <c r="J12" s="95">
        <f>I12*1.13</f>
        <v>790.99999999999989</v>
      </c>
      <c r="K12" s="105" t="s">
        <v>67</v>
      </c>
    </row>
    <row r="13" spans="1:11" ht="15.6">
      <c r="A13" s="97"/>
      <c r="B13" s="97"/>
      <c r="C13" s="117"/>
      <c r="D13" s="57" t="s">
        <v>33</v>
      </c>
      <c r="E13" s="103"/>
      <c r="F13" s="103"/>
      <c r="G13" s="99"/>
      <c r="H13" s="93"/>
      <c r="I13" s="94"/>
      <c r="J13" s="95"/>
      <c r="K13" s="105"/>
    </row>
    <row r="14" spans="1:11" ht="15.6">
      <c r="A14" s="97"/>
      <c r="B14" s="97"/>
      <c r="C14" s="117"/>
      <c r="D14" s="57" t="s">
        <v>35</v>
      </c>
      <c r="E14" s="103"/>
      <c r="F14" s="103"/>
      <c r="G14" s="93">
        <f>I14/F12</f>
        <v>0.21666666666666667</v>
      </c>
      <c r="H14" s="93">
        <f t="shared" ref="H14" si="5">G14*1.13</f>
        <v>0.24483333333333332</v>
      </c>
      <c r="I14" s="94">
        <v>6500</v>
      </c>
      <c r="J14" s="95">
        <f t="shared" ref="J14" si="6">I14*1.13</f>
        <v>7344.9999999999991</v>
      </c>
      <c r="K14" s="105"/>
    </row>
    <row r="15" spans="1:11" ht="15.6">
      <c r="A15" s="97"/>
      <c r="B15" s="97"/>
      <c r="C15" s="117"/>
      <c r="D15" s="57" t="s">
        <v>41</v>
      </c>
      <c r="E15" s="103"/>
      <c r="F15" s="103"/>
      <c r="G15" s="93"/>
      <c r="H15" s="93"/>
      <c r="I15" s="94"/>
      <c r="J15" s="95"/>
      <c r="K15" s="105"/>
    </row>
    <row r="16" spans="1:11" ht="15.6">
      <c r="A16" s="97"/>
      <c r="B16" s="97"/>
      <c r="C16" s="117"/>
      <c r="D16" s="57" t="s">
        <v>37</v>
      </c>
      <c r="E16" s="103"/>
      <c r="F16" s="103"/>
      <c r="G16" s="93">
        <f>I16/F12</f>
        <v>0.1</v>
      </c>
      <c r="H16" s="93">
        <f t="shared" ref="H16" si="7">G16*1.13</f>
        <v>0.11299999999999999</v>
      </c>
      <c r="I16" s="94">
        <v>3000</v>
      </c>
      <c r="J16" s="95">
        <f t="shared" ref="J16" si="8">I16*1.13</f>
        <v>3389.9999999999995</v>
      </c>
      <c r="K16" s="105"/>
    </row>
    <row r="17" spans="1:11" ht="15.6">
      <c r="A17" s="97"/>
      <c r="B17" s="97"/>
      <c r="C17" s="117"/>
      <c r="D17" s="57" t="s">
        <v>42</v>
      </c>
      <c r="E17" s="103"/>
      <c r="F17" s="103"/>
      <c r="G17" s="93"/>
      <c r="H17" s="93"/>
      <c r="I17" s="94"/>
      <c r="J17" s="95"/>
      <c r="K17" s="105"/>
    </row>
    <row r="18" spans="1:11" ht="15.6">
      <c r="A18" s="97"/>
      <c r="B18" s="97"/>
      <c r="C18" s="117"/>
      <c r="D18" s="57" t="s">
        <v>39</v>
      </c>
      <c r="E18" s="103"/>
      <c r="F18" s="103"/>
      <c r="G18" s="99">
        <f>I18/F12</f>
        <v>0.1</v>
      </c>
      <c r="H18" s="93">
        <f t="shared" ref="H18" si="9">G18*1.13</f>
        <v>0.11299999999999999</v>
      </c>
      <c r="I18" s="94">
        <f>6000/2</f>
        <v>3000</v>
      </c>
      <c r="J18" s="95">
        <f t="shared" ref="J18" si="10">I18*1.13</f>
        <v>3389.9999999999995</v>
      </c>
      <c r="K18" s="105" t="s">
        <v>68</v>
      </c>
    </row>
    <row r="19" spans="1:11" ht="15.6">
      <c r="A19" s="97"/>
      <c r="B19" s="97"/>
      <c r="C19" s="117"/>
      <c r="D19" s="57" t="s">
        <v>40</v>
      </c>
      <c r="E19" s="104"/>
      <c r="F19" s="104"/>
      <c r="G19" s="99"/>
      <c r="H19" s="93"/>
      <c r="I19" s="94"/>
      <c r="J19" s="95"/>
      <c r="K19" s="105"/>
    </row>
    <row r="20" spans="1:11" ht="15.6">
      <c r="A20" s="98"/>
      <c r="B20" s="52"/>
      <c r="C20" s="118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96">
        <v>3</v>
      </c>
      <c r="B21" s="100" t="s">
        <v>70</v>
      </c>
      <c r="C21" s="116" t="s">
        <v>58</v>
      </c>
      <c r="D21" s="57" t="s">
        <v>32</v>
      </c>
      <c r="E21" s="102" t="s">
        <v>59</v>
      </c>
      <c r="F21" s="102">
        <v>30000</v>
      </c>
      <c r="G21" s="99">
        <f>I21/F21</f>
        <v>2.3333333333333334E-2</v>
      </c>
      <c r="H21" s="93">
        <f>G21*1.13</f>
        <v>2.6366666666666667E-2</v>
      </c>
      <c r="I21" s="94">
        <f>3500/5</f>
        <v>700</v>
      </c>
      <c r="J21" s="95">
        <f>I21*1.13</f>
        <v>790.99999999999989</v>
      </c>
      <c r="K21" s="105" t="s">
        <v>67</v>
      </c>
    </row>
    <row r="22" spans="1:11" ht="15.6">
      <c r="A22" s="97"/>
      <c r="B22" s="100"/>
      <c r="C22" s="117"/>
      <c r="D22" s="57" t="s">
        <v>33</v>
      </c>
      <c r="E22" s="103"/>
      <c r="F22" s="103"/>
      <c r="G22" s="99"/>
      <c r="H22" s="93"/>
      <c r="I22" s="94"/>
      <c r="J22" s="95"/>
      <c r="K22" s="105"/>
    </row>
    <row r="23" spans="1:11" ht="15.6">
      <c r="A23" s="97"/>
      <c r="B23" s="100"/>
      <c r="C23" s="117"/>
      <c r="D23" s="57" t="s">
        <v>35</v>
      </c>
      <c r="E23" s="103"/>
      <c r="F23" s="103"/>
      <c r="G23" s="99">
        <f>I23/F21</f>
        <v>5.8333333333333334E-2</v>
      </c>
      <c r="H23" s="93">
        <f t="shared" ref="H23" si="11">G23*1.13</f>
        <v>6.5916666666666665E-2</v>
      </c>
      <c r="I23" s="94">
        <f>3500/2</f>
        <v>1750</v>
      </c>
      <c r="J23" s="95">
        <f t="shared" ref="J23" si="12">I23*1.13</f>
        <v>1977.4999999999998</v>
      </c>
      <c r="K23" s="105" t="s">
        <v>68</v>
      </c>
    </row>
    <row r="24" spans="1:11" ht="15.6">
      <c r="A24" s="97"/>
      <c r="B24" s="100"/>
      <c r="C24" s="117"/>
      <c r="D24" s="57" t="s">
        <v>43</v>
      </c>
      <c r="E24" s="103"/>
      <c r="F24" s="103"/>
      <c r="G24" s="99"/>
      <c r="H24" s="93"/>
      <c r="I24" s="94"/>
      <c r="J24" s="95"/>
      <c r="K24" s="105"/>
    </row>
    <row r="25" spans="1:11" ht="15.6">
      <c r="A25" s="97"/>
      <c r="B25" s="100"/>
      <c r="C25" s="117"/>
      <c r="D25" s="57" t="s">
        <v>39</v>
      </c>
      <c r="E25" s="103"/>
      <c r="F25" s="103"/>
      <c r="G25" s="93">
        <f>I25/F21</f>
        <v>0.1</v>
      </c>
      <c r="H25" s="93">
        <f t="shared" ref="H25" si="13">G25*1.13</f>
        <v>0.11299999999999999</v>
      </c>
      <c r="I25" s="94">
        <v>3000</v>
      </c>
      <c r="J25" s="95">
        <f t="shared" ref="J25" si="14">I25*1.13</f>
        <v>3389.9999999999995</v>
      </c>
      <c r="K25" s="105"/>
    </row>
    <row r="26" spans="1:11" ht="15.6">
      <c r="A26" s="98"/>
      <c r="B26" s="100"/>
      <c r="C26" s="118"/>
      <c r="D26" s="57" t="s">
        <v>44</v>
      </c>
      <c r="E26" s="104"/>
      <c r="F26" s="104"/>
      <c r="G26" s="93"/>
      <c r="H26" s="93"/>
      <c r="I26" s="94"/>
      <c r="J26" s="95"/>
      <c r="K26" s="105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100">
        <v>4</v>
      </c>
      <c r="B28" s="100" t="s">
        <v>71</v>
      </c>
      <c r="C28" s="101" t="s">
        <v>58</v>
      </c>
      <c r="D28" s="57" t="s">
        <v>32</v>
      </c>
      <c r="E28" s="102" t="s">
        <v>59</v>
      </c>
      <c r="F28" s="102">
        <v>30000</v>
      </c>
      <c r="G28" s="99">
        <f>I28/F28</f>
        <v>2.3333333333333334E-2</v>
      </c>
      <c r="H28" s="93">
        <f>G28*1.13</f>
        <v>2.6366666666666667E-2</v>
      </c>
      <c r="I28" s="94">
        <f>3500/5</f>
        <v>700</v>
      </c>
      <c r="J28" s="95">
        <f>I28*1.13</f>
        <v>790.99999999999989</v>
      </c>
      <c r="K28" s="105" t="s">
        <v>67</v>
      </c>
    </row>
    <row r="29" spans="1:11" ht="15.6">
      <c r="A29" s="100"/>
      <c r="B29" s="100"/>
      <c r="C29" s="101"/>
      <c r="D29" s="57" t="s">
        <v>33</v>
      </c>
      <c r="E29" s="103"/>
      <c r="F29" s="103"/>
      <c r="G29" s="99"/>
      <c r="H29" s="93"/>
      <c r="I29" s="94"/>
      <c r="J29" s="95"/>
      <c r="K29" s="105"/>
    </row>
    <row r="30" spans="1:11" ht="15.6">
      <c r="A30" s="100"/>
      <c r="B30" s="100"/>
      <c r="C30" s="101"/>
      <c r="D30" s="57" t="s">
        <v>35</v>
      </c>
      <c r="E30" s="103"/>
      <c r="F30" s="103"/>
      <c r="G30" s="99">
        <f>I30/F28</f>
        <v>5.8333333333333334E-2</v>
      </c>
      <c r="H30" s="93">
        <f t="shared" ref="H30" si="15">G30*1.13</f>
        <v>6.5916666666666665E-2</v>
      </c>
      <c r="I30" s="94">
        <f>3500/2</f>
        <v>1750</v>
      </c>
      <c r="J30" s="95">
        <f t="shared" ref="J30" si="16">I30*1.13</f>
        <v>1977.4999999999998</v>
      </c>
      <c r="K30" s="105" t="s">
        <v>68</v>
      </c>
    </row>
    <row r="31" spans="1:11" ht="15.6">
      <c r="A31" s="100"/>
      <c r="B31" s="100"/>
      <c r="C31" s="101"/>
      <c r="D31" s="57" t="s">
        <v>43</v>
      </c>
      <c r="E31" s="103"/>
      <c r="F31" s="103"/>
      <c r="G31" s="99"/>
      <c r="H31" s="93"/>
      <c r="I31" s="94"/>
      <c r="J31" s="95"/>
      <c r="K31" s="105"/>
    </row>
    <row r="32" spans="1:11" ht="15.6">
      <c r="A32" s="100"/>
      <c r="B32" s="100"/>
      <c r="C32" s="101"/>
      <c r="D32" s="57" t="s">
        <v>39</v>
      </c>
      <c r="E32" s="103"/>
      <c r="F32" s="103"/>
      <c r="G32" s="93">
        <f>I32/F28</f>
        <v>0.1</v>
      </c>
      <c r="H32" s="93">
        <f t="shared" ref="H32" si="17">G32*1.13</f>
        <v>0.11299999999999999</v>
      </c>
      <c r="I32" s="94">
        <v>3000</v>
      </c>
      <c r="J32" s="95">
        <f t="shared" ref="J32" si="18">I32*1.13</f>
        <v>3389.9999999999995</v>
      </c>
      <c r="K32" s="105"/>
    </row>
    <row r="33" spans="1:12" ht="15.6">
      <c r="A33" s="100"/>
      <c r="B33" s="100"/>
      <c r="C33" s="101"/>
      <c r="D33" s="57" t="s">
        <v>45</v>
      </c>
      <c r="E33" s="104"/>
      <c r="F33" s="104"/>
      <c r="G33" s="93"/>
      <c r="H33" s="93"/>
      <c r="I33" s="94"/>
      <c r="J33" s="95"/>
      <c r="K33" s="105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100">
        <v>5</v>
      </c>
      <c r="B35" s="100" t="s">
        <v>72</v>
      </c>
      <c r="C35" s="101" t="s">
        <v>58</v>
      </c>
      <c r="D35" s="57" t="s">
        <v>32</v>
      </c>
      <c r="E35" s="102" t="s">
        <v>59</v>
      </c>
      <c r="F35" s="102">
        <v>30000</v>
      </c>
      <c r="G35" s="99">
        <f>I35/F35</f>
        <v>2.3333333333333334E-2</v>
      </c>
      <c r="H35" s="93">
        <f>G35*1.13</f>
        <v>2.6366666666666667E-2</v>
      </c>
      <c r="I35" s="94">
        <f>3500/5</f>
        <v>700</v>
      </c>
      <c r="J35" s="95">
        <f>I35*1.13</f>
        <v>790.99999999999989</v>
      </c>
      <c r="K35" s="105" t="s">
        <v>67</v>
      </c>
    </row>
    <row r="36" spans="1:12" ht="15.6">
      <c r="A36" s="100"/>
      <c r="B36" s="100"/>
      <c r="C36" s="101"/>
      <c r="D36" s="57" t="s">
        <v>33</v>
      </c>
      <c r="E36" s="103"/>
      <c r="F36" s="103"/>
      <c r="G36" s="99"/>
      <c r="H36" s="93"/>
      <c r="I36" s="94"/>
      <c r="J36" s="95"/>
      <c r="K36" s="105"/>
    </row>
    <row r="37" spans="1:12" ht="15.6">
      <c r="A37" s="100"/>
      <c r="B37" s="100"/>
      <c r="C37" s="101"/>
      <c r="D37" s="57" t="s">
        <v>35</v>
      </c>
      <c r="E37" s="103"/>
      <c r="F37" s="103"/>
      <c r="G37" s="93">
        <f>I37/F35</f>
        <v>0.16666666666666666</v>
      </c>
      <c r="H37" s="93">
        <f t="shared" ref="H37" si="19">G37*1.13</f>
        <v>0.1883333333333333</v>
      </c>
      <c r="I37" s="94">
        <v>5000</v>
      </c>
      <c r="J37" s="95">
        <f t="shared" ref="J37" si="20">I37*1.13</f>
        <v>5649.9999999999991</v>
      </c>
      <c r="K37" s="105"/>
    </row>
    <row r="38" spans="1:12" ht="15.6">
      <c r="A38" s="100"/>
      <c r="B38" s="100"/>
      <c r="C38" s="101"/>
      <c r="D38" s="57" t="s">
        <v>46</v>
      </c>
      <c r="E38" s="103"/>
      <c r="F38" s="103"/>
      <c r="G38" s="93"/>
      <c r="H38" s="93"/>
      <c r="I38" s="94"/>
      <c r="J38" s="95"/>
      <c r="K38" s="105"/>
    </row>
    <row r="39" spans="1:12" ht="15.6">
      <c r="A39" s="100"/>
      <c r="B39" s="100"/>
      <c r="C39" s="101"/>
      <c r="D39" s="57" t="s">
        <v>39</v>
      </c>
      <c r="E39" s="103"/>
      <c r="F39" s="103"/>
      <c r="G39" s="93">
        <f>I39/F35</f>
        <v>0.15</v>
      </c>
      <c r="H39" s="93">
        <f t="shared" ref="H39" si="21">G39*1.13</f>
        <v>0.16949999999999998</v>
      </c>
      <c r="I39" s="94">
        <v>4500</v>
      </c>
      <c r="J39" s="95">
        <f t="shared" ref="J39" si="22">I39*1.13</f>
        <v>5084.9999999999991</v>
      </c>
      <c r="K39" s="105"/>
    </row>
    <row r="40" spans="1:12" ht="15.6">
      <c r="A40" s="100"/>
      <c r="B40" s="100"/>
      <c r="C40" s="101"/>
      <c r="D40" s="57" t="s">
        <v>47</v>
      </c>
      <c r="E40" s="104"/>
      <c r="F40" s="104"/>
      <c r="G40" s="93"/>
      <c r="H40" s="93"/>
      <c r="I40" s="94"/>
      <c r="J40" s="95"/>
      <c r="K40" s="105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4" t="s">
        <v>73</v>
      </c>
      <c r="B42" s="114"/>
      <c r="C42" s="114"/>
      <c r="D42" s="114"/>
      <c r="E42" s="114"/>
      <c r="F42" s="114"/>
      <c r="G42" s="114"/>
      <c r="H42" s="114"/>
      <c r="I42" s="60">
        <f>I11+I20+I27+I34+I41</f>
        <v>47500</v>
      </c>
      <c r="J42" s="42"/>
      <c r="K42" s="46"/>
    </row>
    <row r="45" spans="1:12" ht="14.4">
      <c r="A45" s="107" t="s">
        <v>4</v>
      </c>
      <c r="B45" s="34"/>
      <c r="C45" s="107" t="s">
        <v>65</v>
      </c>
      <c r="D45" s="107" t="s">
        <v>6</v>
      </c>
      <c r="E45" s="107" t="s">
        <v>29</v>
      </c>
      <c r="F45" s="107" t="s">
        <v>8</v>
      </c>
      <c r="G45" s="115" t="s">
        <v>53</v>
      </c>
      <c r="H45" s="106" t="s">
        <v>54</v>
      </c>
      <c r="I45" s="106"/>
      <c r="J45" s="106" t="s">
        <v>55</v>
      </c>
      <c r="K45" s="106"/>
      <c r="L45" s="107" t="s">
        <v>12</v>
      </c>
    </row>
    <row r="46" spans="1:12" ht="14.4">
      <c r="A46" s="107"/>
      <c r="B46" s="34"/>
      <c r="C46" s="107"/>
      <c r="D46" s="107"/>
      <c r="E46" s="107"/>
      <c r="F46" s="107"/>
      <c r="G46" s="115"/>
      <c r="H46" s="35" t="s">
        <v>56</v>
      </c>
      <c r="I46" s="35" t="s">
        <v>57</v>
      </c>
      <c r="J46" s="35" t="s">
        <v>56</v>
      </c>
      <c r="K46" s="35" t="s">
        <v>57</v>
      </c>
      <c r="L46" s="107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8" t="s">
        <v>48</v>
      </c>
      <c r="B60" s="109"/>
      <c r="C60" s="109"/>
      <c r="D60" s="109"/>
      <c r="E60" s="109"/>
      <c r="F60" s="109"/>
      <c r="G60" s="109"/>
      <c r="H60" s="109"/>
      <c r="I60" s="110"/>
      <c r="J60" s="32">
        <v>2000</v>
      </c>
      <c r="K60" s="33">
        <v>2260</v>
      </c>
      <c r="L60" s="33"/>
    </row>
  </sheetData>
  <mergeCells count="130"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成卓</vt:lpstr>
      <vt:lpstr>成卓 (2)</vt:lpstr>
      <vt:lpstr>成卓 (3)</vt:lpstr>
      <vt:lpstr>成卓 (4)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2023-11-04T08:24:49Z</dcterms:modified>
</cp:coreProperties>
</file>