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09"/>
  </bookViews>
  <sheets>
    <sheet name="目标价格核算明细表 (更新)" sheetId="6" r:id="rId1"/>
    <sheet name="运费" sheetId="10" r:id="rId2"/>
    <sheet name="浇注量及金额" sheetId="7" r:id="rId3"/>
    <sheet name="白料单价计算依据" sheetId="8" r:id="rId4"/>
    <sheet name="产品报幕" sheetId="11" r:id="rId5"/>
    <sheet name="数据有效性" sheetId="3" state="hidden" r:id="rId6"/>
  </sheets>
  <definedNames>
    <definedName name="_xlnm._FilterDatabase" localSheetId="0" hidden="1">'目标价格核算明细表 (更新)'!$A$2:$S$3</definedName>
    <definedName name="_xlnm._FilterDatabase" localSheetId="2" hidden="1">浇注量及金额!$A$2:$Q$3</definedName>
    <definedName name="_xlnm._FilterDatabase" localSheetId="4" hidden="1">产品报幕!$A$2:$K$6</definedName>
    <definedName name="_xlnm.Print_Titles" localSheetId="2">浇注量及金额!$2:$2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N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K2" authorId="0">
      <text>
        <r>
          <rPr>
            <sz val="9"/>
            <rFont val="宋体"/>
            <charset val="134"/>
          </rPr>
          <t>1-9月份均价</t>
        </r>
      </text>
    </comment>
  </commentList>
</comments>
</file>

<file path=xl/sharedStrings.xml><?xml version="1.0" encoding="utf-8"?>
<sst xmlns="http://schemas.openxmlformats.org/spreadsheetml/2006/main" count="241" uniqueCount="116">
  <si>
    <t>各模块销售产品清单</t>
  </si>
  <si>
    <t>序号</t>
  </si>
  <si>
    <t>车间名称</t>
  </si>
  <si>
    <t>QAD代码</t>
  </si>
  <si>
    <t>QAD名称</t>
  </si>
  <si>
    <t>规格</t>
  </si>
  <si>
    <t>销售方式</t>
  </si>
  <si>
    <t>现结算用单价</t>
  </si>
  <si>
    <t>定价依据</t>
  </si>
  <si>
    <t>备注</t>
  </si>
  <si>
    <t>混料浇注量</t>
  </si>
  <si>
    <t>系统料费</t>
  </si>
  <si>
    <t>混料单价</t>
  </si>
  <si>
    <t>核算料费</t>
  </si>
  <si>
    <t>辅料金额</t>
  </si>
  <si>
    <t>系统料费合计</t>
  </si>
  <si>
    <t>核算料费合计</t>
  </si>
  <si>
    <t>按结算原则计算（不含运费）</t>
  </si>
  <si>
    <t>运费</t>
  </si>
  <si>
    <t>建议内部交易价格（含运费）</t>
  </si>
  <si>
    <t>发泡车间</t>
  </si>
  <si>
    <t>SHT0012751</t>
  </si>
  <si>
    <t>副驾驶靠背泡棉总成</t>
  </si>
  <si>
    <t>M3000-S带安全带</t>
  </si>
  <si>
    <t>内部</t>
  </si>
  <si>
    <t>—</t>
  </si>
  <si>
    <t>SHT0014947</t>
  </si>
  <si>
    <t>靠背泡棉总成</t>
  </si>
  <si>
    <t>右扶手、通风、带安全带</t>
  </si>
  <si>
    <t>外型尺寸</t>
  </si>
  <si>
    <t>6.8米车型</t>
  </si>
  <si>
    <t>零担</t>
  </si>
  <si>
    <t>均价</t>
  </si>
  <si>
    <t>产品名称</t>
  </si>
  <si>
    <r>
      <rPr>
        <sz val="11"/>
        <color theme="1"/>
        <rFont val="宋体"/>
        <charset val="134"/>
        <scheme val="minor"/>
      </rPr>
      <t>Q</t>
    </r>
    <r>
      <rPr>
        <sz val="11"/>
        <color theme="1"/>
        <rFont val="宋体"/>
        <charset val="134"/>
        <scheme val="minor"/>
      </rPr>
      <t>AD码</t>
    </r>
  </si>
  <si>
    <t>长</t>
  </si>
  <si>
    <t>宽</t>
  </si>
  <si>
    <t>高</t>
  </si>
  <si>
    <r>
      <rPr>
        <sz val="11"/>
        <color theme="1"/>
        <rFont val="宋体"/>
        <charset val="134"/>
        <scheme val="minor"/>
      </rPr>
      <t>体积m</t>
    </r>
    <r>
      <rPr>
        <sz val="11"/>
        <color theme="1"/>
        <rFont val="Calibri"/>
        <charset val="134"/>
      </rPr>
      <t>³</t>
    </r>
  </si>
  <si>
    <t>容积</t>
  </si>
  <si>
    <t>装载数量</t>
  </si>
  <si>
    <t>发泡BOM明细</t>
  </si>
  <si>
    <t>父级物料</t>
  </si>
  <si>
    <t>父件描述1</t>
  </si>
  <si>
    <t>父件描述2</t>
  </si>
  <si>
    <t>总重量</t>
  </si>
  <si>
    <t>黑料比例</t>
  </si>
  <si>
    <t>实际</t>
  </si>
  <si>
    <t>白料比例</t>
  </si>
  <si>
    <t>白料/黑料</t>
  </si>
  <si>
    <t>黑料均价
未税</t>
  </si>
  <si>
    <t>白料均价
未税</t>
  </si>
  <si>
    <t>混料单价
未税</t>
  </si>
  <si>
    <t>发泡金额</t>
  </si>
  <si>
    <t>实际重量kg</t>
  </si>
  <si>
    <t>白料报幕成本价格</t>
  </si>
  <si>
    <t>组件</t>
  </si>
  <si>
    <t xml:space="preserve">描述 </t>
  </si>
  <si>
    <t>每件需求量（公斤）</t>
  </si>
  <si>
    <t>单价（未税）</t>
  </si>
  <si>
    <t>合计金额</t>
  </si>
  <si>
    <t>TFT0000002</t>
  </si>
  <si>
    <t>TFT0000032</t>
  </si>
  <si>
    <t>硅油PU-1254</t>
  </si>
  <si>
    <t/>
  </si>
  <si>
    <t>TFT0000033</t>
  </si>
  <si>
    <t>硅油PU-1231</t>
  </si>
  <si>
    <t>TFT0000054</t>
  </si>
  <si>
    <t>聚醚</t>
  </si>
  <si>
    <t>330N/3600</t>
  </si>
  <si>
    <t>TFT0000055</t>
  </si>
  <si>
    <t>3630/9328</t>
  </si>
  <si>
    <t>TFT0000073</t>
  </si>
  <si>
    <t>催化剂K-2</t>
  </si>
  <si>
    <t>TFT0000074</t>
  </si>
  <si>
    <t>催化剂K-3</t>
  </si>
  <si>
    <t>TFT0000075</t>
  </si>
  <si>
    <t>催化剂K-3D</t>
  </si>
  <si>
    <t>TFT0000076</t>
  </si>
  <si>
    <t>催化剂K-5</t>
  </si>
  <si>
    <t>TFT0000077</t>
  </si>
  <si>
    <t>开孔剂Kk-28</t>
  </si>
  <si>
    <t>TFT0000078</t>
  </si>
  <si>
    <t>二乙醇胺DEOA</t>
  </si>
  <si>
    <t>合计</t>
  </si>
  <si>
    <t>成都泡沫报幕明细</t>
  </si>
  <si>
    <t>参考</t>
  </si>
  <si>
    <t>状态</t>
  </si>
  <si>
    <t>采购/制造</t>
  </si>
  <si>
    <t>每件需求量</t>
  </si>
  <si>
    <t>单价</t>
  </si>
  <si>
    <t>SHT0000801</t>
  </si>
  <si>
    <t>副司机安全带外罩壳固定片</t>
  </si>
  <si>
    <t>M3000-SL5000</t>
  </si>
  <si>
    <t>AC</t>
  </si>
  <si>
    <t>P</t>
  </si>
  <si>
    <t>SHT0012748</t>
  </si>
  <si>
    <t>靠背肩部钢丝</t>
  </si>
  <si>
    <t>SHT0015069</t>
  </si>
  <si>
    <t>侧翼无纺布</t>
  </si>
  <si>
    <t>TFT0000034</t>
  </si>
  <si>
    <t>脱模剂</t>
  </si>
  <si>
    <t>CRTA-116</t>
  </si>
  <si>
    <t>SHT0012749</t>
  </si>
  <si>
    <t>靠背中部钢丝</t>
  </si>
  <si>
    <t>SLT0000059</t>
  </si>
  <si>
    <t>钢丝2.5×250</t>
  </si>
  <si>
    <t>TFT0000069</t>
  </si>
  <si>
    <t>黑料MDI-S3815</t>
  </si>
  <si>
    <t>白料</t>
  </si>
  <si>
    <t>WANEFLEX 527B</t>
  </si>
  <si>
    <t>L</t>
  </si>
  <si>
    <t>SHT0000800</t>
  </si>
  <si>
    <t>司机安全带外罩壳固定片</t>
  </si>
  <si>
    <t>外部</t>
  </si>
  <si>
    <t>地点间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</si>
</sst>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0.00_ "/>
    <numFmt numFmtId="178" formatCode="0_ "/>
    <numFmt numFmtId="179" formatCode="0.000_ "/>
    <numFmt numFmtId="180" formatCode="#,##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微软雅黑"/>
      <charset val="0"/>
    </font>
    <font>
      <b/>
      <sz val="10"/>
      <name val="微软雅黑"/>
      <charset val="0"/>
    </font>
    <font>
      <sz val="10"/>
      <name val="微软雅黑"/>
      <charset val="0"/>
    </font>
    <font>
      <sz val="11"/>
      <color rgb="FF000000"/>
      <name val="微软雅黑"/>
      <charset val="134"/>
    </font>
    <font>
      <b/>
      <sz val="18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C00000"/>
      <name val="微软雅黑"/>
      <charset val="134"/>
    </font>
    <font>
      <b/>
      <sz val="11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9" borderId="21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50" applyAlignment="1">
      <alignment horizontal="center" vertical="center"/>
    </xf>
    <xf numFmtId="0" fontId="0" fillId="0" borderId="0" xfId="50">
      <alignment vertical="center"/>
    </xf>
    <xf numFmtId="177" fontId="0" fillId="0" borderId="0" xfId="50" applyNumberFormat="1">
      <alignment vertical="center"/>
    </xf>
    <xf numFmtId="10" fontId="0" fillId="0" borderId="0" xfId="5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3" borderId="0" xfId="51" applyFont="1" applyFill="1" applyAlignment="1">
      <alignment horizontal="center" vertical="center"/>
    </xf>
    <xf numFmtId="0" fontId="5" fillId="3" borderId="0" xfId="51" applyFont="1" applyFill="1" applyAlignment="1">
      <alignment horizontal="center" vertical="center" wrapText="1"/>
    </xf>
    <xf numFmtId="10" fontId="5" fillId="3" borderId="0" xfId="51" applyNumberFormat="1" applyFont="1" applyFill="1" applyAlignment="1">
      <alignment horizontal="center" vertical="center"/>
    </xf>
    <xf numFmtId="178" fontId="5" fillId="3" borderId="0" xfId="51" applyNumberFormat="1" applyFont="1" applyFill="1" applyAlignment="1">
      <alignment horizontal="center" vertical="center"/>
    </xf>
    <xf numFmtId="177" fontId="5" fillId="3" borderId="0" xfId="51" applyNumberFormat="1" applyFont="1" applyFill="1" applyAlignment="1">
      <alignment horizontal="center" vertical="center"/>
    </xf>
    <xf numFmtId="0" fontId="6" fillId="3" borderId="1" xfId="51" applyFont="1" applyFill="1" applyBorder="1">
      <alignment vertical="center"/>
    </xf>
    <xf numFmtId="0" fontId="5" fillId="3" borderId="1" xfId="51" applyFont="1" applyFill="1" applyBorder="1" applyAlignment="1">
      <alignment horizontal="center" vertical="center"/>
    </xf>
    <xf numFmtId="0" fontId="5" fillId="3" borderId="1" xfId="51" applyFont="1" applyFill="1" applyBorder="1" applyAlignment="1">
      <alignment horizontal="center" vertical="center" wrapText="1"/>
    </xf>
    <xf numFmtId="10" fontId="5" fillId="3" borderId="1" xfId="51" applyNumberFormat="1" applyFont="1" applyFill="1" applyBorder="1" applyAlignment="1">
      <alignment horizontal="center" vertical="center" wrapText="1"/>
    </xf>
    <xf numFmtId="10" fontId="5" fillId="3" borderId="1" xfId="51" applyNumberFormat="1" applyFont="1" applyFill="1" applyBorder="1" applyAlignment="1">
      <alignment horizontal="center" vertical="center"/>
    </xf>
    <xf numFmtId="0" fontId="5" fillId="3" borderId="1" xfId="51" applyNumberFormat="1" applyFont="1" applyFill="1" applyBorder="1" applyAlignment="1">
      <alignment horizontal="center" vertical="center"/>
    </xf>
    <xf numFmtId="0" fontId="5" fillId="3" borderId="1" xfId="51" applyNumberFormat="1" applyFont="1" applyFill="1" applyBorder="1" applyAlignment="1">
      <alignment horizontal="center" vertical="center" wrapText="1"/>
    </xf>
    <xf numFmtId="177" fontId="5" fillId="3" borderId="1" xfId="51" applyNumberFormat="1" applyFont="1" applyFill="1" applyBorder="1" applyAlignment="1">
      <alignment horizontal="center" vertical="center"/>
    </xf>
    <xf numFmtId="178" fontId="5" fillId="3" borderId="1" xfId="51" applyNumberFormat="1" applyFont="1" applyFill="1" applyBorder="1" applyAlignment="1">
      <alignment horizontal="center" vertical="center"/>
    </xf>
    <xf numFmtId="0" fontId="5" fillId="3" borderId="0" xfId="51" applyNumberFormat="1" applyFont="1" applyFill="1" applyAlignment="1">
      <alignment horizontal="center" vertical="center"/>
    </xf>
    <xf numFmtId="179" fontId="0" fillId="0" borderId="0" xfId="50" applyNumberFormat="1">
      <alignment vertical="center"/>
    </xf>
    <xf numFmtId="0" fontId="0" fillId="0" borderId="1" xfId="50" applyBorder="1" applyAlignment="1">
      <alignment horizontal="center" vertical="center"/>
    </xf>
    <xf numFmtId="0" fontId="0" fillId="0" borderId="1" xfId="50" applyBorder="1">
      <alignment vertical="center"/>
    </xf>
    <xf numFmtId="0" fontId="0" fillId="0" borderId="14" xfId="50" applyBorder="1" applyAlignment="1">
      <alignment horizontal="center" vertical="center"/>
    </xf>
    <xf numFmtId="0" fontId="0" fillId="0" borderId="15" xfId="50" applyBorder="1" applyAlignment="1">
      <alignment horizontal="center" vertical="center"/>
    </xf>
    <xf numFmtId="0" fontId="0" fillId="0" borderId="16" xfId="50" applyBorder="1" applyAlignment="1">
      <alignment horizontal="center" vertical="center"/>
    </xf>
    <xf numFmtId="179" fontId="0" fillId="0" borderId="1" xfId="50" applyNumberFormat="1" applyBorder="1" applyAlignment="1">
      <alignment horizontal="center" vertical="center"/>
    </xf>
    <xf numFmtId="0" fontId="0" fillId="0" borderId="1" xfId="50" applyNumberFormat="1" applyBorder="1" applyAlignment="1">
      <alignment horizontal="center" vertical="center"/>
    </xf>
    <xf numFmtId="177" fontId="0" fillId="0" borderId="1" xfId="50" applyNumberFormat="1" applyBorder="1" applyAlignment="1">
      <alignment horizontal="center" vertical="center"/>
    </xf>
    <xf numFmtId="178" fontId="0" fillId="0" borderId="1" xfId="50" applyNumberFormat="1" applyBorder="1" applyAlignment="1">
      <alignment horizontal="center" vertical="center"/>
    </xf>
    <xf numFmtId="177" fontId="0" fillId="0" borderId="1" xfId="50" applyNumberFormat="1" applyBorder="1" applyAlignment="1">
      <alignment horizontal="center" vertical="center"/>
    </xf>
    <xf numFmtId="178" fontId="0" fillId="0" borderId="1" xfId="5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80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9" fillId="0" borderId="0" xfId="0" applyFont="1">
      <alignment vertical="center"/>
    </xf>
    <xf numFmtId="180" fontId="9" fillId="0" borderId="0" xfId="0" applyNumberFormat="1" applyFo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0" fontId="8" fillId="5" borderId="1" xfId="0" applyNumberFormat="1" applyFont="1" applyFill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177" fontId="10" fillId="4" borderId="1" xfId="0" applyNumberFormat="1" applyFont="1" applyFill="1" applyBorder="1" applyAlignment="1">
      <alignment horizontal="center" vertical="center" wrapText="1"/>
    </xf>
    <xf numFmtId="177" fontId="8" fillId="6" borderId="1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" xfId="50"/>
    <cellStyle name="常规 2" xfId="51"/>
    <cellStyle name="常规 22" xfId="52"/>
    <cellStyle name="常规 3" xfId="53"/>
  </cellStyles>
  <tableStyles count="0" defaultTableStyle="TableStyleMedium2" defaultPivotStyle="PivotStyleLight16"/>
  <colors>
    <mruColors>
      <color rgb="00DDD9C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90" zoomScaleNormal="90" workbookViewId="0">
      <pane xSplit="10" ySplit="2" topLeftCell="L3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6.5" outlineLevelRow="3"/>
  <cols>
    <col min="1" max="1" width="5.125" style="65" customWidth="1"/>
    <col min="2" max="2" width="8.875" style="65" customWidth="1"/>
    <col min="3" max="3" width="12.2166666666667" style="65" customWidth="1"/>
    <col min="4" max="4" width="17.775" style="65" customWidth="1"/>
    <col min="5" max="5" width="20.7" style="65" customWidth="1"/>
    <col min="6" max="6" width="6.8" style="65" customWidth="1"/>
    <col min="7" max="7" width="9.85833333333333" style="66" customWidth="1"/>
    <col min="8" max="8" width="8.61666666666667" style="65" customWidth="1"/>
    <col min="9" max="9" width="6.8" style="65" customWidth="1"/>
    <col min="10" max="10" width="11.2583333333333" style="67" customWidth="1"/>
    <col min="11" max="14" width="9.25833333333333" style="67" customWidth="1"/>
    <col min="15" max="15" width="9" style="67" customWidth="1"/>
    <col min="16" max="16" width="9.25833333333333" style="65" customWidth="1"/>
    <col min="17" max="17" width="14" style="67" customWidth="1"/>
    <col min="18" max="18" width="10.125" style="67" customWidth="1"/>
    <col min="19" max="19" width="16.125" style="67" customWidth="1"/>
    <col min="20" max="16384" width="9" style="65"/>
  </cols>
  <sheetData>
    <row r="1" ht="21" spans="1:9">
      <c r="A1" s="68" t="s">
        <v>0</v>
      </c>
      <c r="B1" s="68"/>
      <c r="C1" s="68"/>
      <c r="D1" s="68"/>
      <c r="E1" s="68"/>
      <c r="F1" s="68"/>
      <c r="G1" s="69"/>
      <c r="H1" s="68"/>
      <c r="I1" s="68"/>
    </row>
    <row r="2" s="64" customFormat="1" ht="31.5" customHeight="1" spans="1:19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70" t="s">
        <v>13</v>
      </c>
      <c r="N2" s="70" t="s">
        <v>14</v>
      </c>
      <c r="O2" s="70" t="s">
        <v>15</v>
      </c>
      <c r="P2" s="70" t="s">
        <v>16</v>
      </c>
      <c r="Q2" s="77" t="s">
        <v>17</v>
      </c>
      <c r="R2" s="77" t="s">
        <v>18</v>
      </c>
      <c r="S2" s="77" t="s">
        <v>19</v>
      </c>
    </row>
    <row r="3" ht="30" customHeight="1" spans="1:19">
      <c r="A3" s="71">
        <v>1</v>
      </c>
      <c r="B3" s="72" t="s">
        <v>20</v>
      </c>
      <c r="C3" s="73" t="s">
        <v>21</v>
      </c>
      <c r="D3" s="73" t="s">
        <v>22</v>
      </c>
      <c r="E3" s="73" t="s">
        <v>23</v>
      </c>
      <c r="F3" s="74" t="s">
        <v>24</v>
      </c>
      <c r="G3" s="71" t="s">
        <v>25</v>
      </c>
      <c r="H3" s="71" t="s">
        <v>25</v>
      </c>
      <c r="I3" s="72"/>
      <c r="J3" s="75">
        <v>1.55</v>
      </c>
      <c r="K3" s="75">
        <v>23.5</v>
      </c>
      <c r="L3" s="76">
        <v>15.16</v>
      </c>
      <c r="M3" s="75">
        <f>J3*L3</f>
        <v>23.498</v>
      </c>
      <c r="N3" s="75">
        <v>4.44</v>
      </c>
      <c r="O3" s="75">
        <f>K3+N3</f>
        <v>27.94</v>
      </c>
      <c r="P3" s="75">
        <f>M3+N3</f>
        <v>27.938</v>
      </c>
      <c r="Q3" s="75">
        <f>J3*20+N3*1.03</f>
        <v>35.5732</v>
      </c>
      <c r="R3" s="75">
        <f>运费!N3</f>
        <v>12.528</v>
      </c>
      <c r="S3" s="78">
        <f>Q3+R3</f>
        <v>48.1012</v>
      </c>
    </row>
    <row r="4" ht="35" customHeight="1" spans="1:19">
      <c r="A4" s="71">
        <v>2</v>
      </c>
      <c r="B4" s="72" t="s">
        <v>20</v>
      </c>
      <c r="C4" s="73" t="s">
        <v>26</v>
      </c>
      <c r="D4" s="73" t="s">
        <v>27</v>
      </c>
      <c r="E4" s="73" t="s">
        <v>28</v>
      </c>
      <c r="F4" s="74" t="s">
        <v>24</v>
      </c>
      <c r="G4" s="71" t="s">
        <v>25</v>
      </c>
      <c r="H4" s="71" t="s">
        <v>25</v>
      </c>
      <c r="I4" s="72"/>
      <c r="J4" s="75">
        <v>1.467</v>
      </c>
      <c r="K4" s="75">
        <v>22.24</v>
      </c>
      <c r="L4" s="76">
        <v>15.16</v>
      </c>
      <c r="M4" s="75">
        <f>J4*L4</f>
        <v>22.23972</v>
      </c>
      <c r="N4" s="75">
        <v>4.24</v>
      </c>
      <c r="O4" s="75">
        <f>K4+N4</f>
        <v>26.48</v>
      </c>
      <c r="P4" s="75">
        <f>M4+N4</f>
        <v>26.47972</v>
      </c>
      <c r="Q4" s="75">
        <f>J4*20+N4*1.03</f>
        <v>33.7072</v>
      </c>
      <c r="R4" s="75">
        <f>运费!N4</f>
        <v>12.528</v>
      </c>
      <c r="S4" s="78">
        <f>Q4+R4</f>
        <v>46.2352</v>
      </c>
    </row>
  </sheetData>
  <autoFilter ref="A2:S3">
    <extLst/>
  </autoFilter>
  <mergeCells count="1">
    <mergeCell ref="A1:I1"/>
  </mergeCells>
  <dataValidations count="2">
    <dataValidation type="list" allowBlank="1" showInputMessage="1" showErrorMessage="1" sqref="F1 F3:F4 F5:F1048576">
      <formula1>"外部,内部,地点间,模块内"</formula1>
    </dataValidation>
    <dataValidation allowBlank="1" showInputMessage="1" showErrorMessage="1" sqref="G1 F2:G2 G5:G1048576 G3:H4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zoomScale="115" zoomScaleNormal="115" workbookViewId="0">
      <selection activeCell="M3" sqref="M3"/>
    </sheetView>
  </sheetViews>
  <sheetFormatPr defaultColWidth="9" defaultRowHeight="13.5" outlineLevelRow="3"/>
  <cols>
    <col min="1" max="1" width="5.25833333333333" style="9" customWidth="1"/>
    <col min="2" max="2" width="32.125" style="10" customWidth="1"/>
    <col min="3" max="3" width="12.7583333333333" style="10" customWidth="1"/>
    <col min="4" max="6" width="9" style="10"/>
    <col min="7" max="7" width="9" style="52"/>
    <col min="8" max="8" width="10.4333333333333" style="10" customWidth="1"/>
    <col min="9" max="9" width="9" style="10" customWidth="1"/>
    <col min="10" max="10" width="6.5" style="11" customWidth="1"/>
    <col min="11" max="11" width="6.5" style="10" customWidth="1"/>
    <col min="12" max="12" width="12.625" style="10"/>
    <col min="13" max="14" width="6.5" style="11" customWidth="1"/>
    <col min="15" max="16384" width="9" style="10"/>
  </cols>
  <sheetData>
    <row r="1" spans="1:14">
      <c r="A1" s="53"/>
      <c r="B1" s="54"/>
      <c r="C1" s="54"/>
      <c r="D1" s="55" t="s">
        <v>29</v>
      </c>
      <c r="E1" s="56"/>
      <c r="F1" s="56"/>
      <c r="G1" s="57"/>
      <c r="H1" s="53" t="s">
        <v>30</v>
      </c>
      <c r="I1" s="53"/>
      <c r="J1" s="53"/>
      <c r="K1" s="53" t="s">
        <v>31</v>
      </c>
      <c r="L1" s="53"/>
      <c r="M1" s="53"/>
      <c r="N1" s="60" t="s">
        <v>32</v>
      </c>
    </row>
    <row r="2" ht="15" spans="1:14">
      <c r="A2" s="53" t="s">
        <v>1</v>
      </c>
      <c r="B2" s="53" t="s">
        <v>33</v>
      </c>
      <c r="C2" s="53" t="s">
        <v>34</v>
      </c>
      <c r="D2" s="53" t="s">
        <v>35</v>
      </c>
      <c r="E2" s="53" t="s">
        <v>36</v>
      </c>
      <c r="F2" s="53" t="s">
        <v>37</v>
      </c>
      <c r="G2" s="58" t="s">
        <v>38</v>
      </c>
      <c r="H2" s="53" t="s">
        <v>39</v>
      </c>
      <c r="I2" s="53" t="s">
        <v>40</v>
      </c>
      <c r="J2" s="60" t="s">
        <v>18</v>
      </c>
      <c r="K2" s="53" t="s">
        <v>39</v>
      </c>
      <c r="L2" s="53" t="s">
        <v>40</v>
      </c>
      <c r="M2" s="60" t="s">
        <v>18</v>
      </c>
      <c r="N2" s="60"/>
    </row>
    <row r="3" ht="22" customHeight="1" spans="1:14">
      <c r="A3" s="53">
        <v>1</v>
      </c>
      <c r="B3" s="59" t="s">
        <v>22</v>
      </c>
      <c r="C3" s="59" t="s">
        <v>21</v>
      </c>
      <c r="D3" s="53">
        <v>480</v>
      </c>
      <c r="E3" s="53">
        <v>160</v>
      </c>
      <c r="F3" s="53">
        <v>900</v>
      </c>
      <c r="G3" s="58">
        <f>D3*E3*F3/1000000000</f>
        <v>0.06912</v>
      </c>
      <c r="H3" s="53">
        <v>40</v>
      </c>
      <c r="I3" s="61">
        <f>H3/G3</f>
        <v>578.703703703704</v>
      </c>
      <c r="J3" s="62">
        <f>6500/I3</f>
        <v>11.232</v>
      </c>
      <c r="K3" s="63">
        <v>1</v>
      </c>
      <c r="L3" s="62">
        <f>K3/G3</f>
        <v>14.4675925925926</v>
      </c>
      <c r="M3" s="62">
        <f>200/L3</f>
        <v>13.824</v>
      </c>
      <c r="N3" s="62">
        <f>(J3+M3)/2</f>
        <v>12.528</v>
      </c>
    </row>
    <row r="4" ht="22" customHeight="1" spans="1:14">
      <c r="A4" s="53">
        <v>2</v>
      </c>
      <c r="B4" s="59" t="s">
        <v>27</v>
      </c>
      <c r="C4" s="59" t="s">
        <v>26</v>
      </c>
      <c r="D4" s="53">
        <v>480</v>
      </c>
      <c r="E4" s="53">
        <v>160</v>
      </c>
      <c r="F4" s="53">
        <v>900</v>
      </c>
      <c r="G4" s="58">
        <f>D4*E4*F4/1000000000</f>
        <v>0.06912</v>
      </c>
      <c r="H4" s="53">
        <v>40</v>
      </c>
      <c r="I4" s="61">
        <f>H4/G4</f>
        <v>578.703703703704</v>
      </c>
      <c r="J4" s="62">
        <f>6500/I4</f>
        <v>11.232</v>
      </c>
      <c r="K4" s="63">
        <v>1</v>
      </c>
      <c r="L4" s="62">
        <f>K4/G4</f>
        <v>14.4675925925926</v>
      </c>
      <c r="M4" s="62">
        <f>200/L4</f>
        <v>13.824</v>
      </c>
      <c r="N4" s="62">
        <f>(J4+M4)/2</f>
        <v>12.528</v>
      </c>
    </row>
  </sheetData>
  <mergeCells count="4">
    <mergeCell ref="D1:G1"/>
    <mergeCell ref="H1:J1"/>
    <mergeCell ref="K1:M1"/>
    <mergeCell ref="N1:N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zoomScale="70" zoomScaleNormal="70" workbookViewId="0">
      <pane ySplit="2" topLeftCell="A3" activePane="bottomLeft" state="frozen"/>
      <selection/>
      <selection pane="bottomLeft" activeCell="M11" sqref="M11"/>
    </sheetView>
  </sheetViews>
  <sheetFormatPr defaultColWidth="19" defaultRowHeight="16.5" outlineLevelRow="3"/>
  <cols>
    <col min="1" max="1" width="6.625" style="37" customWidth="1"/>
    <col min="2" max="2" width="12.875" style="37" customWidth="1"/>
    <col min="3" max="3" width="19.625" style="38" customWidth="1"/>
    <col min="4" max="4" width="17.5" style="38" customWidth="1"/>
    <col min="5" max="5" width="11" style="37" customWidth="1"/>
    <col min="6" max="6" width="9.25833333333333" style="39" customWidth="1"/>
    <col min="7" max="7" width="13.875" style="37" customWidth="1"/>
    <col min="8" max="8" width="9.5" style="39" customWidth="1"/>
    <col min="9" max="9" width="14.5" style="37" customWidth="1"/>
    <col min="10" max="10" width="10" style="40" customWidth="1"/>
    <col min="11" max="13" width="9.25833333333333" style="37" customWidth="1"/>
    <col min="14" max="14" width="7.375" style="37" customWidth="1"/>
    <col min="15" max="15" width="9.25833333333333" style="41" customWidth="1"/>
    <col min="16" max="16" width="13.375" style="41" customWidth="1"/>
    <col min="17" max="17" width="11.625" style="41" customWidth="1"/>
    <col min="18" max="16373" width="19.375" style="37" customWidth="1"/>
    <col min="16374" max="16384" width="19" style="37"/>
  </cols>
  <sheetData>
    <row r="1" ht="36.95" customHeight="1" spans="1:9">
      <c r="A1" s="42" t="s">
        <v>41</v>
      </c>
      <c r="B1" s="42"/>
      <c r="C1" s="42"/>
      <c r="D1" s="42"/>
      <c r="E1" s="42"/>
      <c r="F1" s="42"/>
      <c r="G1" s="42"/>
      <c r="H1" s="42"/>
      <c r="I1" s="42"/>
    </row>
    <row r="2" ht="45" customHeight="1" spans="1:17">
      <c r="A2" s="43" t="s">
        <v>1</v>
      </c>
      <c r="B2" s="43" t="s">
        <v>42</v>
      </c>
      <c r="C2" s="44" t="s">
        <v>43</v>
      </c>
      <c r="D2" s="44" t="s">
        <v>44</v>
      </c>
      <c r="E2" s="44" t="s">
        <v>45</v>
      </c>
      <c r="F2" s="45" t="s">
        <v>46</v>
      </c>
      <c r="G2" s="44" t="s">
        <v>47</v>
      </c>
      <c r="H2" s="46" t="s">
        <v>48</v>
      </c>
      <c r="I2" s="43" t="s">
        <v>47</v>
      </c>
      <c r="J2" s="50" t="s">
        <v>49</v>
      </c>
      <c r="K2" s="38" t="s">
        <v>50</v>
      </c>
      <c r="L2" s="38" t="s">
        <v>51</v>
      </c>
      <c r="M2" s="38" t="s">
        <v>52</v>
      </c>
      <c r="N2" s="37" t="s">
        <v>14</v>
      </c>
      <c r="O2" s="41" t="s">
        <v>53</v>
      </c>
      <c r="Q2" s="41" t="s">
        <v>54</v>
      </c>
    </row>
    <row r="3" s="37" customFormat="1" ht="47" customHeight="1" spans="1:17">
      <c r="A3" s="43">
        <v>1</v>
      </c>
      <c r="B3" s="47" t="s">
        <v>21</v>
      </c>
      <c r="C3" s="48" t="s">
        <v>22</v>
      </c>
      <c r="D3" s="48" t="s">
        <v>23</v>
      </c>
      <c r="E3" s="49">
        <v>1.55</v>
      </c>
      <c r="F3" s="46">
        <v>0.329</v>
      </c>
      <c r="G3" s="44">
        <v>0.51</v>
      </c>
      <c r="H3" s="46">
        <v>0.671</v>
      </c>
      <c r="I3" s="43">
        <v>1.04</v>
      </c>
      <c r="J3" s="50">
        <f>F3/H3*100</f>
        <v>49.0312965722802</v>
      </c>
      <c r="K3" s="37">
        <v>18.72</v>
      </c>
      <c r="L3" s="37">
        <v>13.38</v>
      </c>
      <c r="M3" s="37">
        <f>(G3*K3+I3*L3)/(G3+I3)</f>
        <v>15.1370322580645</v>
      </c>
      <c r="N3" s="41">
        <v>4.44</v>
      </c>
      <c r="O3" s="41">
        <f>M3*E3</f>
        <v>23.4624</v>
      </c>
      <c r="P3" s="51" t="s">
        <v>21</v>
      </c>
      <c r="Q3" s="41">
        <f>(G3+I3)</f>
        <v>1.55</v>
      </c>
    </row>
    <row r="4" ht="47" customHeight="1" spans="1:17">
      <c r="A4" s="43">
        <v>2</v>
      </c>
      <c r="B4" s="47" t="s">
        <v>26</v>
      </c>
      <c r="C4" s="48" t="s">
        <v>27</v>
      </c>
      <c r="D4" s="48" t="s">
        <v>28</v>
      </c>
      <c r="E4" s="49">
        <v>1.47</v>
      </c>
      <c r="F4" s="46">
        <v>0.3326</v>
      </c>
      <c r="G4" s="44">
        <v>0.489</v>
      </c>
      <c r="H4" s="46">
        <v>0.6674</v>
      </c>
      <c r="I4" s="43">
        <v>0.978</v>
      </c>
      <c r="J4" s="50">
        <f>F4/H4*100</f>
        <v>49.8351813005694</v>
      </c>
      <c r="K4" s="37">
        <v>18.72</v>
      </c>
      <c r="L4" s="37">
        <v>13.38</v>
      </c>
      <c r="M4" s="37">
        <f>(G4*K4+I4*L4)/(G4+I4)</f>
        <v>15.16</v>
      </c>
      <c r="N4" s="41">
        <v>4.24</v>
      </c>
      <c r="O4" s="41">
        <f>M4*E4</f>
        <v>22.2852</v>
      </c>
      <c r="P4" s="51" t="s">
        <v>26</v>
      </c>
      <c r="Q4" s="41">
        <f>(G4+I4)</f>
        <v>1.467</v>
      </c>
    </row>
  </sheetData>
  <autoFilter ref="A2:Q3">
    <extLst/>
  </autoFilter>
  <printOptions horizontalCentered="1" verticalCentered="1"/>
  <pageMargins left="0" right="0" top="0" bottom="0.275" header="0" footer="0"/>
  <pageSetup paperSize="9" scale="7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3" sqref="G13"/>
    </sheetView>
  </sheetViews>
  <sheetFormatPr defaultColWidth="9" defaultRowHeight="13.5" outlineLevelCol="7"/>
  <cols>
    <col min="1" max="2" width="11.125" style="9" customWidth="1"/>
    <col min="3" max="3" width="12.75" style="9" customWidth="1"/>
    <col min="4" max="4" width="9" style="10"/>
    <col min="5" max="5" width="16.625" style="11" customWidth="1"/>
    <col min="6" max="6" width="11.25" style="11" customWidth="1"/>
    <col min="7" max="7" width="8.375" style="11" customWidth="1"/>
    <col min="8" max="8" width="15.375" style="10" customWidth="1"/>
    <col min="9" max="9" width="9" style="12"/>
    <col min="10" max="16384" width="9" style="10"/>
  </cols>
  <sheetData>
    <row r="1" ht="24" customHeight="1" spans="1:8">
      <c r="A1" s="13" t="s">
        <v>55</v>
      </c>
      <c r="B1" s="13"/>
      <c r="C1" s="13"/>
      <c r="D1" s="13"/>
      <c r="E1" s="13"/>
      <c r="F1" s="13"/>
      <c r="G1" s="13"/>
      <c r="H1" s="13"/>
    </row>
    <row r="2" ht="31.5" customHeight="1" spans="1:8">
      <c r="A2" s="14" t="s">
        <v>42</v>
      </c>
      <c r="B2" s="15" t="s">
        <v>56</v>
      </c>
      <c r="C2" s="15" t="s">
        <v>57</v>
      </c>
      <c r="D2" s="15" t="s">
        <v>57</v>
      </c>
      <c r="E2" s="15" t="s">
        <v>58</v>
      </c>
      <c r="F2" s="15" t="s">
        <v>59</v>
      </c>
      <c r="G2" s="15" t="s">
        <v>60</v>
      </c>
      <c r="H2" s="16" t="s">
        <v>9</v>
      </c>
    </row>
    <row r="3" ht="20.1" customHeight="1" spans="1:8">
      <c r="A3" s="17" t="s">
        <v>61</v>
      </c>
      <c r="B3" s="18" t="s">
        <v>62</v>
      </c>
      <c r="C3" s="18" t="s">
        <v>63</v>
      </c>
      <c r="D3" s="18" t="s">
        <v>64</v>
      </c>
      <c r="E3" s="19">
        <v>0.0018</v>
      </c>
      <c r="F3" s="20">
        <v>48.5</v>
      </c>
      <c r="G3" s="18">
        <f t="shared" ref="G3:G12" si="0">E3*F3</f>
        <v>0.0873</v>
      </c>
      <c r="H3" s="21"/>
    </row>
    <row r="4" ht="20.1" customHeight="1" spans="1:8">
      <c r="A4" s="22" t="s">
        <v>61</v>
      </c>
      <c r="B4" s="23" t="s">
        <v>65</v>
      </c>
      <c r="C4" s="23" t="s">
        <v>66</v>
      </c>
      <c r="D4" s="23" t="s">
        <v>64</v>
      </c>
      <c r="E4" s="24">
        <v>0.0066</v>
      </c>
      <c r="F4" s="25">
        <v>46.56</v>
      </c>
      <c r="G4" s="26">
        <f t="shared" si="0"/>
        <v>0.307296</v>
      </c>
      <c r="H4" s="27"/>
    </row>
    <row r="5" ht="20.1" customHeight="1" spans="1:8">
      <c r="A5" s="28" t="s">
        <v>61</v>
      </c>
      <c r="B5" s="26" t="s">
        <v>67</v>
      </c>
      <c r="C5" s="26" t="s">
        <v>68</v>
      </c>
      <c r="D5" s="29" t="s">
        <v>69</v>
      </c>
      <c r="E5" s="24">
        <v>0.630915</v>
      </c>
      <c r="F5" s="30">
        <v>11.4130555555556</v>
      </c>
      <c r="G5" s="26">
        <f t="shared" si="0"/>
        <v>7.20066794583333</v>
      </c>
      <c r="H5" s="27"/>
    </row>
    <row r="6" ht="20.1" customHeight="1" spans="1:8">
      <c r="A6" s="22" t="s">
        <v>61</v>
      </c>
      <c r="B6" s="23" t="s">
        <v>70</v>
      </c>
      <c r="C6" s="23" t="s">
        <v>68</v>
      </c>
      <c r="D6" s="29" t="s">
        <v>71</v>
      </c>
      <c r="E6" s="24">
        <v>0.315457</v>
      </c>
      <c r="F6" s="30">
        <v>11.9411111111111</v>
      </c>
      <c r="G6" s="26">
        <f t="shared" si="0"/>
        <v>3.76690708777778</v>
      </c>
      <c r="H6" s="27"/>
    </row>
    <row r="7" ht="20.1" customHeight="1" spans="1:8">
      <c r="A7" s="28" t="s">
        <v>61</v>
      </c>
      <c r="B7" s="26" t="s">
        <v>72</v>
      </c>
      <c r="C7" s="26" t="s">
        <v>73</v>
      </c>
      <c r="D7" s="26" t="s">
        <v>64</v>
      </c>
      <c r="E7" s="24">
        <v>0.00144</v>
      </c>
      <c r="F7" s="25">
        <v>160.05</v>
      </c>
      <c r="G7" s="26">
        <f t="shared" si="0"/>
        <v>0.230472</v>
      </c>
      <c r="H7" s="27"/>
    </row>
    <row r="8" ht="20.1" customHeight="1" spans="1:8">
      <c r="A8" s="22" t="s">
        <v>61</v>
      </c>
      <c r="B8" s="23" t="s">
        <v>74</v>
      </c>
      <c r="C8" s="23" t="s">
        <v>75</v>
      </c>
      <c r="D8" s="23" t="s">
        <v>64</v>
      </c>
      <c r="E8" s="24">
        <v>0.0048</v>
      </c>
      <c r="F8" s="25">
        <v>92.15</v>
      </c>
      <c r="G8" s="26">
        <f t="shared" si="0"/>
        <v>0.44232</v>
      </c>
      <c r="H8" s="27"/>
    </row>
    <row r="9" ht="20.1" customHeight="1" spans="1:8">
      <c r="A9" s="28" t="s">
        <v>61</v>
      </c>
      <c r="B9" s="26" t="s">
        <v>76</v>
      </c>
      <c r="C9" s="26" t="s">
        <v>77</v>
      </c>
      <c r="D9" s="26" t="s">
        <v>64</v>
      </c>
      <c r="E9" s="24">
        <v>0.006</v>
      </c>
      <c r="F9" s="25">
        <v>77.6</v>
      </c>
      <c r="G9" s="26">
        <f t="shared" si="0"/>
        <v>0.4656</v>
      </c>
      <c r="H9" s="27"/>
    </row>
    <row r="10" ht="20.1" customHeight="1" spans="1:8">
      <c r="A10" s="22" t="s">
        <v>61</v>
      </c>
      <c r="B10" s="23" t="s">
        <v>78</v>
      </c>
      <c r="C10" s="23" t="s">
        <v>79</v>
      </c>
      <c r="D10" s="23" t="s">
        <v>64</v>
      </c>
      <c r="E10" s="24">
        <v>0.004</v>
      </c>
      <c r="F10" s="25">
        <v>33.95</v>
      </c>
      <c r="G10" s="26">
        <f t="shared" si="0"/>
        <v>0.1358</v>
      </c>
      <c r="H10" s="27"/>
    </row>
    <row r="11" ht="20.1" customHeight="1" spans="1:8">
      <c r="A11" s="28" t="s">
        <v>61</v>
      </c>
      <c r="B11" s="26" t="s">
        <v>80</v>
      </c>
      <c r="C11" s="26" t="s">
        <v>81</v>
      </c>
      <c r="D11" s="26" t="s">
        <v>64</v>
      </c>
      <c r="E11" s="24">
        <v>0.032</v>
      </c>
      <c r="F11" s="25">
        <v>20.37</v>
      </c>
      <c r="G11" s="26">
        <f t="shared" si="0"/>
        <v>0.65184</v>
      </c>
      <c r="H11" s="27"/>
    </row>
    <row r="12" ht="20.1" customHeight="1" spans="1:8">
      <c r="A12" s="22" t="s">
        <v>61</v>
      </c>
      <c r="B12" s="23" t="s">
        <v>82</v>
      </c>
      <c r="C12" s="23" t="s">
        <v>83</v>
      </c>
      <c r="D12" s="23" t="s">
        <v>64</v>
      </c>
      <c r="E12" s="31">
        <v>0.006</v>
      </c>
      <c r="F12" s="25">
        <v>15.52</v>
      </c>
      <c r="G12" s="26">
        <f t="shared" si="0"/>
        <v>0.09312</v>
      </c>
      <c r="H12" s="27"/>
    </row>
    <row r="13" ht="20.1" customHeight="1" spans="1:8">
      <c r="A13" s="32"/>
      <c r="B13" s="33"/>
      <c r="C13" s="34" t="s">
        <v>84</v>
      </c>
      <c r="D13" s="33"/>
      <c r="E13" s="35">
        <f>SUM(E3:E12)</f>
        <v>1.009012</v>
      </c>
      <c r="F13" s="34"/>
      <c r="G13" s="35">
        <f>SUM(G3:G12)</f>
        <v>13.3813230336111</v>
      </c>
      <c r="H13" s="36"/>
    </row>
    <row r="14" ht="19.5" customHeight="1"/>
    <row r="15" ht="19.5" customHeight="1"/>
  </sheetData>
  <mergeCells count="1">
    <mergeCell ref="A1:H1"/>
  </mergeCells>
  <pageMargins left="0.53" right="0.46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J11" sqref="J11:J15"/>
    </sheetView>
  </sheetViews>
  <sheetFormatPr defaultColWidth="9" defaultRowHeight="13.5"/>
  <cols>
    <col min="1" max="2" width="11.5" customWidth="1"/>
    <col min="3" max="3" width="25.375" customWidth="1"/>
    <col min="4" max="4" width="14.875" customWidth="1"/>
    <col min="9" max="10" width="12.625"/>
  </cols>
  <sheetData>
    <row r="1" ht="21" customHeight="1" spans="1:10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8" customHeight="1" spans="1:10">
      <c r="A2" s="3" t="s">
        <v>42</v>
      </c>
      <c r="B2" s="3" t="s">
        <v>56</v>
      </c>
      <c r="C2" s="3" t="s">
        <v>57</v>
      </c>
      <c r="D2" s="3" t="s">
        <v>57</v>
      </c>
      <c r="E2" s="3" t="s">
        <v>86</v>
      </c>
      <c r="F2" s="3" t="s">
        <v>87</v>
      </c>
      <c r="G2" s="3" t="s">
        <v>88</v>
      </c>
      <c r="H2" s="3" t="s">
        <v>89</v>
      </c>
      <c r="I2" s="6" t="s">
        <v>90</v>
      </c>
      <c r="J2" s="6" t="s">
        <v>60</v>
      </c>
    </row>
    <row r="3" ht="18" customHeight="1" spans="1:10">
      <c r="A3" s="4" t="s">
        <v>21</v>
      </c>
      <c r="B3" s="4" t="s">
        <v>91</v>
      </c>
      <c r="C3" s="4" t="s">
        <v>92</v>
      </c>
      <c r="D3" s="4" t="s">
        <v>93</v>
      </c>
      <c r="E3" s="4" t="s">
        <v>64</v>
      </c>
      <c r="F3" s="4" t="s">
        <v>94</v>
      </c>
      <c r="G3" s="4" t="s">
        <v>95</v>
      </c>
      <c r="H3" s="5">
        <v>1</v>
      </c>
      <c r="I3" s="4">
        <v>1.35</v>
      </c>
      <c r="J3" s="7">
        <f>H3*I3</f>
        <v>1.35</v>
      </c>
    </row>
    <row r="4" ht="18" customHeight="1" spans="1:10">
      <c r="A4" s="4" t="s">
        <v>21</v>
      </c>
      <c r="B4" s="4" t="s">
        <v>96</v>
      </c>
      <c r="C4" s="4" t="s">
        <v>97</v>
      </c>
      <c r="D4" s="4" t="s">
        <v>93</v>
      </c>
      <c r="E4" s="4" t="s">
        <v>64</v>
      </c>
      <c r="F4" s="4" t="s">
        <v>94</v>
      </c>
      <c r="G4" s="4" t="s">
        <v>95</v>
      </c>
      <c r="H4" s="5">
        <v>1</v>
      </c>
      <c r="I4" s="4">
        <v>0.097</v>
      </c>
      <c r="J4" s="7">
        <f>H4*I4</f>
        <v>0.097</v>
      </c>
    </row>
    <row r="5" ht="18" customHeight="1" spans="1:10">
      <c r="A5" s="4" t="s">
        <v>21</v>
      </c>
      <c r="B5" s="4" t="s">
        <v>98</v>
      </c>
      <c r="C5" s="4" t="s">
        <v>99</v>
      </c>
      <c r="D5" s="4" t="s">
        <v>64</v>
      </c>
      <c r="E5" s="4" t="s">
        <v>64</v>
      </c>
      <c r="F5" s="4" t="s">
        <v>94</v>
      </c>
      <c r="G5" s="4" t="s">
        <v>95</v>
      </c>
      <c r="H5" s="5">
        <v>2</v>
      </c>
      <c r="I5" s="4">
        <v>0.52</v>
      </c>
      <c r="J5" s="8">
        <f>H5*I5</f>
        <v>1.04</v>
      </c>
    </row>
    <row r="6" ht="18" customHeight="1" spans="1:10">
      <c r="A6" s="4" t="s">
        <v>21</v>
      </c>
      <c r="B6" s="4" t="s">
        <v>100</v>
      </c>
      <c r="C6" s="4" t="s">
        <v>101</v>
      </c>
      <c r="D6" s="4" t="s">
        <v>102</v>
      </c>
      <c r="E6" s="4" t="s">
        <v>64</v>
      </c>
      <c r="F6" s="4" t="s">
        <v>94</v>
      </c>
      <c r="G6" s="4" t="s">
        <v>95</v>
      </c>
      <c r="H6" s="5">
        <v>0.1</v>
      </c>
      <c r="I6" s="4">
        <v>14.87</v>
      </c>
      <c r="J6" s="8">
        <f>H6*I6</f>
        <v>1.487</v>
      </c>
    </row>
    <row r="7" ht="18" customHeight="1" spans="1:10">
      <c r="A7" s="4" t="s">
        <v>21</v>
      </c>
      <c r="B7" s="4" t="s">
        <v>103</v>
      </c>
      <c r="C7" s="4" t="s">
        <v>104</v>
      </c>
      <c r="D7" s="4" t="s">
        <v>93</v>
      </c>
      <c r="E7" s="4" t="s">
        <v>64</v>
      </c>
      <c r="F7" s="4" t="s">
        <v>94</v>
      </c>
      <c r="G7" s="4" t="s">
        <v>95</v>
      </c>
      <c r="H7" s="5">
        <v>1</v>
      </c>
      <c r="I7" s="4">
        <v>0.273</v>
      </c>
      <c r="J7" s="7">
        <f>H7*I7</f>
        <v>0.273</v>
      </c>
    </row>
    <row r="8" ht="18" customHeight="1" spans="1:10">
      <c r="A8" s="4" t="s">
        <v>21</v>
      </c>
      <c r="B8" s="4" t="s">
        <v>105</v>
      </c>
      <c r="C8" s="4" t="s">
        <v>106</v>
      </c>
      <c r="D8" s="4" t="s">
        <v>64</v>
      </c>
      <c r="E8" s="4"/>
      <c r="F8" s="4" t="s">
        <v>94</v>
      </c>
      <c r="G8" s="4" t="s">
        <v>95</v>
      </c>
      <c r="H8" s="5">
        <v>2</v>
      </c>
      <c r="I8" s="4">
        <v>0.097</v>
      </c>
      <c r="J8" s="8">
        <f>H8*I8</f>
        <v>0.194</v>
      </c>
    </row>
    <row r="9" ht="18" customHeight="1" spans="1:10">
      <c r="A9" s="4" t="s">
        <v>21</v>
      </c>
      <c r="B9" s="4" t="s">
        <v>107</v>
      </c>
      <c r="C9" s="4" t="s">
        <v>108</v>
      </c>
      <c r="D9" s="4" t="s">
        <v>64</v>
      </c>
      <c r="E9" s="4" t="s">
        <v>64</v>
      </c>
      <c r="F9" s="4" t="s">
        <v>94</v>
      </c>
      <c r="G9" s="4" t="s">
        <v>95</v>
      </c>
      <c r="H9" s="5">
        <v>0.51</v>
      </c>
      <c r="I9" s="4">
        <v>18.72</v>
      </c>
      <c r="J9" s="7">
        <f>H9*I9</f>
        <v>9.5472</v>
      </c>
    </row>
    <row r="10" ht="18" customHeight="1" spans="1:10">
      <c r="A10" s="4" t="s">
        <v>21</v>
      </c>
      <c r="B10" s="4" t="s">
        <v>61</v>
      </c>
      <c r="C10" s="4" t="s">
        <v>109</v>
      </c>
      <c r="D10" s="4" t="s">
        <v>110</v>
      </c>
      <c r="E10" s="4" t="s">
        <v>64</v>
      </c>
      <c r="F10" s="4" t="s">
        <v>94</v>
      </c>
      <c r="G10" s="4" t="s">
        <v>111</v>
      </c>
      <c r="H10" s="5">
        <v>1.04</v>
      </c>
      <c r="I10" s="8">
        <v>13.3813230336111</v>
      </c>
      <c r="J10" s="8">
        <f>H10*I10</f>
        <v>13.9165759549555</v>
      </c>
    </row>
    <row r="11" ht="18" customHeight="1" spans="1:10">
      <c r="A11" s="4" t="s">
        <v>26</v>
      </c>
      <c r="B11" s="4" t="s">
        <v>112</v>
      </c>
      <c r="C11" s="4" t="s">
        <v>113</v>
      </c>
      <c r="D11" s="4" t="s">
        <v>93</v>
      </c>
      <c r="E11" s="4"/>
      <c r="F11" s="4" t="s">
        <v>94</v>
      </c>
      <c r="G11" s="4" t="s">
        <v>95</v>
      </c>
      <c r="H11" s="5">
        <v>1</v>
      </c>
      <c r="I11" s="4">
        <v>1.35</v>
      </c>
      <c r="J11" s="8">
        <f>H11*I11</f>
        <v>1.35</v>
      </c>
    </row>
    <row r="12" ht="18" customHeight="1" spans="1:10">
      <c r="A12" s="4" t="s">
        <v>26</v>
      </c>
      <c r="B12" s="4" t="s">
        <v>103</v>
      </c>
      <c r="C12" s="4" t="s">
        <v>104</v>
      </c>
      <c r="D12" s="4" t="s">
        <v>93</v>
      </c>
      <c r="E12" s="4"/>
      <c r="F12" s="4" t="s">
        <v>94</v>
      </c>
      <c r="G12" s="4" t="s">
        <v>95</v>
      </c>
      <c r="H12" s="5">
        <v>1</v>
      </c>
      <c r="I12" s="4">
        <v>0.273</v>
      </c>
      <c r="J12" s="8">
        <f>H12*I12</f>
        <v>0.273</v>
      </c>
    </row>
    <row r="13" ht="18" customHeight="1" spans="1:10">
      <c r="A13" s="4" t="s">
        <v>26</v>
      </c>
      <c r="B13" s="4" t="s">
        <v>98</v>
      </c>
      <c r="C13" s="4" t="s">
        <v>99</v>
      </c>
      <c r="D13" s="4" t="s">
        <v>64</v>
      </c>
      <c r="E13" s="4"/>
      <c r="F13" s="4" t="s">
        <v>94</v>
      </c>
      <c r="G13" s="4" t="s">
        <v>95</v>
      </c>
      <c r="H13" s="5">
        <v>2</v>
      </c>
      <c r="I13" s="4">
        <v>0.52</v>
      </c>
      <c r="J13" s="7">
        <f>H13*I13</f>
        <v>1.04</v>
      </c>
    </row>
    <row r="14" ht="18" customHeight="1" spans="1:10">
      <c r="A14" s="4" t="s">
        <v>26</v>
      </c>
      <c r="B14" s="4" t="s">
        <v>100</v>
      </c>
      <c r="C14" s="4" t="s">
        <v>101</v>
      </c>
      <c r="D14" s="4" t="s">
        <v>102</v>
      </c>
      <c r="E14" s="4"/>
      <c r="F14" s="4" t="s">
        <v>94</v>
      </c>
      <c r="G14" s="4" t="s">
        <v>95</v>
      </c>
      <c r="H14" s="5">
        <v>0.1</v>
      </c>
      <c r="I14" s="4">
        <v>14.87</v>
      </c>
      <c r="J14" s="7">
        <f>H14*I14</f>
        <v>1.487</v>
      </c>
    </row>
    <row r="15" ht="18" customHeight="1" spans="1:10">
      <c r="A15" s="4" t="s">
        <v>26</v>
      </c>
      <c r="B15" s="4" t="s">
        <v>96</v>
      </c>
      <c r="C15" s="4" t="s">
        <v>97</v>
      </c>
      <c r="D15" s="4" t="s">
        <v>93</v>
      </c>
      <c r="E15" s="4"/>
      <c r="F15" s="4" t="s">
        <v>94</v>
      </c>
      <c r="G15" s="4" t="s">
        <v>95</v>
      </c>
      <c r="H15" s="5">
        <v>1</v>
      </c>
      <c r="I15" s="4">
        <v>0.097</v>
      </c>
      <c r="J15" s="7">
        <f>H15*I15</f>
        <v>0.097</v>
      </c>
    </row>
    <row r="16" ht="18" customHeight="1" spans="1:10">
      <c r="A16" s="4" t="s">
        <v>26</v>
      </c>
      <c r="B16" s="4" t="s">
        <v>61</v>
      </c>
      <c r="C16" s="4" t="s">
        <v>109</v>
      </c>
      <c r="D16" s="4" t="s">
        <v>110</v>
      </c>
      <c r="E16" s="4"/>
      <c r="F16" s="4" t="s">
        <v>94</v>
      </c>
      <c r="G16" s="4" t="s">
        <v>111</v>
      </c>
      <c r="H16" s="5">
        <v>0.978</v>
      </c>
      <c r="I16" s="8">
        <v>13.3813230336111</v>
      </c>
      <c r="J16" s="8">
        <f>H16*I16</f>
        <v>13.0869339268717</v>
      </c>
    </row>
    <row r="17" ht="18" customHeight="1" spans="1:10">
      <c r="A17" s="4" t="s">
        <v>26</v>
      </c>
      <c r="B17" s="4" t="s">
        <v>107</v>
      </c>
      <c r="C17" s="4" t="s">
        <v>108</v>
      </c>
      <c r="D17" s="4" t="s">
        <v>64</v>
      </c>
      <c r="E17" s="4"/>
      <c r="F17" s="4" t="s">
        <v>94</v>
      </c>
      <c r="G17" s="4" t="s">
        <v>95</v>
      </c>
      <c r="H17" s="5">
        <v>0.489</v>
      </c>
      <c r="I17" s="4">
        <v>18.72</v>
      </c>
      <c r="J17" s="8">
        <f>H17*I17</f>
        <v>9.15408</v>
      </c>
    </row>
  </sheetData>
  <autoFilter ref="A2:K6">
    <sortState ref="A2:K6">
      <sortCondition ref="A2"/>
    </sortState>
    <extLst/>
  </autoFilter>
  <mergeCells count="1">
    <mergeCell ref="A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38" sqref="E38"/>
    </sheetView>
  </sheetViews>
  <sheetFormatPr defaultColWidth="9" defaultRowHeight="13.5" outlineLevelRow="2"/>
  <sheetData>
    <row r="1" spans="1:1">
      <c r="A1" t="s">
        <v>114</v>
      </c>
    </row>
    <row r="2" spans="1:1">
      <c r="A2" t="s">
        <v>24</v>
      </c>
    </row>
    <row r="3" spans="1:1">
      <c r="A3" t="s">
        <v>115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目标价格核算明细表 (更新)</vt:lpstr>
      <vt:lpstr>运费</vt:lpstr>
      <vt:lpstr>浇注量及金额</vt:lpstr>
      <vt:lpstr>白料单价计算依据</vt:lpstr>
      <vt:lpstr>产品报幕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15529002857</cp:lastModifiedBy>
  <dcterms:created xsi:type="dcterms:W3CDTF">2023-03-06T03:12:00Z</dcterms:created>
  <dcterms:modified xsi:type="dcterms:W3CDTF">2023-11-09T06:30:56Z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5D33A239485B4A098A4A839B9EA4721F_13</vt:lpwstr>
  </property>
  <property fmtid="{D5CDD505-2E9C-101B-9397-08002B2CF9AE}" pid="3" name="KSOProductBuildVer">
    <vt:lpwstr>2052-12.1.0.15712</vt:lpwstr>
  </property>
</Properties>
</file>