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目标价格测算" sheetId="5" r:id="rId1"/>
    <sheet name="冲压工序费" sheetId="4" r:id="rId2"/>
    <sheet name="目标价格" sheetId="1" state="hidden" r:id="rId3"/>
  </sheets>
  <definedNames>
    <definedName name="_xlnm.Print_Area" localSheetId="2">目标价格!#REF!</definedName>
  </definedNames>
  <calcPr calcId="144525"/>
</workbook>
</file>

<file path=xl/sharedStrings.xml><?xml version="1.0" encoding="utf-8"?>
<sst xmlns="http://schemas.openxmlformats.org/spreadsheetml/2006/main" count="563" uniqueCount="180">
  <si>
    <t>装配等级</t>
  </si>
  <si>
    <t>来源</t>
  </si>
  <si>
    <t>QAD</t>
  </si>
  <si>
    <t>零件号</t>
  </si>
  <si>
    <t>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</si>
  <si>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</si>
  <si>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</si>
  <si>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</si>
  <si>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</si>
  <si>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</si>
  <si>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</si>
  <si>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</si>
  <si>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</si>
  <si>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r>
      <rPr>
        <sz val="14"/>
        <color theme="1"/>
        <rFont val="宋体"/>
        <charset val="134"/>
      </rPr>
      <t>沿用件</t>
    </r>
    <r>
      <rPr>
        <sz val="14"/>
        <color theme="1"/>
        <rFont val="Arial"/>
        <charset val="134"/>
      </rPr>
      <t xml:space="preserve">            Y/N</t>
    </r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</si>
  <si>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</si>
  <si>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</si>
  <si>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</si>
  <si>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</si>
  <si>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</si>
  <si>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</si>
  <si>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</si>
  <si>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</si>
  <si>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</si>
  <si>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</si>
  <si>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</si>
  <si>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</si>
  <si>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</si>
  <si>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</si>
  <si>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</si>
  <si>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</si>
  <si>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</si>
  <si>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rPr>
        <sz val="14"/>
        <rFont val="宋体"/>
        <charset val="134"/>
      </rPr>
      <t>涂装面积
（m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）</t>
    </r>
  </si>
  <si>
    <t>外购/自制</t>
  </si>
  <si>
    <t>供应商</t>
  </si>
  <si>
    <t>用量</t>
  </si>
  <si>
    <t>实物重量</t>
  </si>
  <si>
    <t>原材料价格</t>
  </si>
  <si>
    <t>材料成本</t>
  </si>
  <si>
    <t>废料</t>
  </si>
  <si>
    <t>落料</t>
  </si>
  <si>
    <t>成型</t>
  </si>
  <si>
    <t>冲孔</t>
  </si>
  <si>
    <t>焊接</t>
  </si>
  <si>
    <t>电泳</t>
  </si>
  <si>
    <t>系数</t>
  </si>
  <si>
    <t>目标价格</t>
  </si>
  <si>
    <t>长</t>
  </si>
  <si>
    <t>宽</t>
  </si>
  <si>
    <t>高</t>
  </si>
  <si>
    <t>J6G</t>
  </si>
  <si>
    <t>SHT0016649</t>
  </si>
  <si>
    <t>储物盒底支架总成</t>
  </si>
  <si>
    <t>冲压件</t>
  </si>
  <si>
    <t>C</t>
  </si>
  <si>
    <t>Ea</t>
  </si>
  <si>
    <t>A</t>
  </si>
  <si>
    <t>Y</t>
  </si>
  <si>
    <t>N</t>
  </si>
  <si>
    <t>Q235</t>
  </si>
  <si>
    <t>t=2</t>
  </si>
  <si>
    <t xml:space="preserve"> GB/T 700</t>
  </si>
  <si>
    <t>480*56*256</t>
  </si>
  <si>
    <t>——</t>
  </si>
  <si>
    <t>长春外购</t>
  </si>
  <si>
    <t>SHT0016445</t>
  </si>
  <si>
    <t>储物盒底支架焊接总成</t>
  </si>
  <si>
    <t>焊接总成件</t>
  </si>
  <si>
    <t>ASSY</t>
  </si>
  <si>
    <t>SHT0016446</t>
  </si>
  <si>
    <t>储物盒左板</t>
  </si>
  <si>
    <t>t=2.5</t>
  </si>
  <si>
    <t>462*42*230</t>
  </si>
  <si>
    <t>冲压</t>
  </si>
  <si>
    <t>SHT0016447</t>
  </si>
  <si>
    <t>储物盒右板</t>
  </si>
  <si>
    <t>SHT0016448</t>
  </si>
  <si>
    <t>储物盒后板</t>
  </si>
  <si>
    <t>140*325*140</t>
  </si>
  <si>
    <t>SHT0016449</t>
  </si>
  <si>
    <t>储物盒前上板</t>
  </si>
  <si>
    <t>47*325*104</t>
  </si>
  <si>
    <t>SHT0016650</t>
  </si>
  <si>
    <t>储物盒解锁挂钩</t>
  </si>
  <si>
    <t>t=1.5</t>
  </si>
  <si>
    <t>23*325*33</t>
  </si>
  <si>
    <t>SHT0016450</t>
  </si>
  <si>
    <t>储物盒前下板</t>
  </si>
  <si>
    <t>SHT0016651</t>
  </si>
  <si>
    <t>储物盒合页钣金1</t>
  </si>
  <si>
    <t>Q37108</t>
  </si>
  <si>
    <t>焊接方螺母</t>
  </si>
  <si>
    <t>标准件</t>
  </si>
  <si>
    <t>SHT0016656</t>
  </si>
  <si>
    <t>储物盒门板总成</t>
  </si>
  <si>
    <t>45*332*218</t>
  </si>
  <si>
    <t>SHT0016451</t>
  </si>
  <si>
    <t>储物盒门板</t>
  </si>
  <si>
    <t>t=2.0</t>
  </si>
  <si>
    <t>SHT0016652</t>
  </si>
  <si>
    <t>储物盒解锁底座</t>
  </si>
  <si>
    <t>SHT0016653</t>
  </si>
  <si>
    <t>储物盒合页钣金2</t>
  </si>
  <si>
    <t>SHT0016452</t>
  </si>
  <si>
    <t>储物盒解锁手柄</t>
  </si>
  <si>
    <t>47*75*42</t>
  </si>
  <si>
    <t>SHT0016453</t>
  </si>
  <si>
    <t>储物盒解锁扭簧</t>
  </si>
  <si>
    <t>簧类</t>
  </si>
  <si>
    <t>65Mn</t>
  </si>
  <si>
    <t>φ=1</t>
  </si>
  <si>
    <t>21*32*13</t>
  </si>
  <si>
    <t>SHT0016430</t>
  </si>
  <si>
    <t>储物盒解锁旋转轴</t>
  </si>
  <si>
    <t>铆接</t>
  </si>
  <si>
    <t>8*84.8*8</t>
  </si>
  <si>
    <t>冷镦</t>
  </si>
  <si>
    <t>SHT0016654</t>
  </si>
  <si>
    <t>储物盒解锁钢丝</t>
  </si>
  <si>
    <t>t=4.5</t>
  </si>
  <si>
    <t>折弯</t>
  </si>
  <si>
    <t>SHT0016655</t>
  </si>
  <si>
    <t>储物盒合页旋转轴</t>
  </si>
  <si>
    <t>类别</t>
  </si>
  <si>
    <t>冲压机</t>
  </si>
  <si>
    <t>工序费</t>
  </si>
  <si>
    <t>冲床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</si>
  <si>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</si>
  <si>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</si>
  <si>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</si>
  <si>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</si>
  <si>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</si>
  <si>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</si>
  <si>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</si>
  <si>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</si>
  <si>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</si>
  <si>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</si>
  <si>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</si>
  <si>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</si>
  <si>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</si>
  <si>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315T</t>
  </si>
  <si>
    <t>350T</t>
  </si>
  <si>
    <t>400T</t>
  </si>
  <si>
    <t>液压机</t>
  </si>
  <si>
    <t>500T</t>
  </si>
  <si>
    <t>1CM</t>
  </si>
  <si>
    <t>焊螺母</t>
  </si>
  <si>
    <t>1个</t>
  </si>
  <si>
    <t>目标价格核算明细表</t>
  </si>
  <si>
    <t>序</t>
  </si>
  <si>
    <t>物料代码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</si>
  <si>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</si>
  <si>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</si>
  <si>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</si>
  <si>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</si>
  <si>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</si>
  <si>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</si>
  <si>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</si>
  <si>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</si>
  <si>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</si>
  <si>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</si>
  <si>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未税目标价</t>
  </si>
  <si>
    <t>智恒报价（不含模摊）</t>
  </si>
  <si>
    <t>差异率</t>
  </si>
  <si>
    <t>号</t>
  </si>
  <si>
    <t>长mm</t>
  </si>
  <si>
    <t>宽mm</t>
  </si>
  <si>
    <t>厚mm</t>
  </si>
  <si>
    <t>废铁</t>
  </si>
  <si>
    <t>毛重</t>
  </si>
  <si>
    <t>净重</t>
  </si>
  <si>
    <t>工序</t>
  </si>
  <si>
    <t>吨位</t>
  </si>
  <si>
    <t>出件数</t>
  </si>
  <si>
    <t>合计</t>
  </si>
  <si>
    <t>储物盒底支架</t>
  </si>
  <si>
    <t>底支架焊接总成</t>
  </si>
  <si>
    <t>GB/T 13681-1992</t>
  </si>
  <si>
    <t>焊接六角螺母</t>
  </si>
  <si>
    <t>材料成本合计：</t>
  </si>
  <si>
    <t>加工成本合计：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</si>
</sst>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00_);[Red]\(0.000\)"/>
    <numFmt numFmtId="179" formatCode="0.0000_);[Red]\(0.0000\)"/>
    <numFmt numFmtId="180" formatCode="0.00_ "/>
    <numFmt numFmtId="181" formatCode="0.0_ "/>
    <numFmt numFmtId="182" formatCode="#,##0.00_ "/>
    <numFmt numFmtId="183" formatCode="_ * #,##0.0000_ ;_ * \-#,##0.0000_ ;_ * &quot;-&quot;????_ ;_ @_ "/>
    <numFmt numFmtId="184" formatCode="0.0000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.95"/>
      <color rgb="FF000000"/>
      <name val="Arial Unicode MS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Arial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  <scheme val="minor"/>
    </font>
    <font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4"/>
      <color theme="1"/>
      <name val="Arial"/>
      <charset val="134"/>
    </font>
    <font>
      <vertAlign val="superscript"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3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4" fillId="0" borderId="3" applyNumberFormat="0" applyFill="0" applyBorder="0" applyAlignment="0" applyProtection="0">
      <alignment vertical="center"/>
    </xf>
  </cellStyleXfs>
  <cellXfs count="91">
    <xf numFmtId="0" fontId="0" fillId="0" borderId="0" xfId="0"/>
    <xf numFmtId="0" fontId="0" fillId="0" borderId="0" xfId="50">
      <alignment vertical="center"/>
    </xf>
    <xf numFmtId="0" fontId="0" fillId="0" borderId="0" xfId="0" applyAlignment="1">
      <alignment vertical="center"/>
    </xf>
    <xf numFmtId="0" fontId="1" fillId="0" borderId="1" xfId="50" applyFon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0" fillId="0" borderId="3" xfId="50" applyBorder="1" applyAlignment="1">
      <alignment horizontal="center" vertical="center" wrapText="1"/>
    </xf>
    <xf numFmtId="0" fontId="0" fillId="0" borderId="2" xfId="50" applyBorder="1" applyAlignment="1">
      <alignment horizontal="center" vertical="center" wrapText="1"/>
    </xf>
    <xf numFmtId="0" fontId="0" fillId="0" borderId="3" xfId="50" applyBorder="1" applyAlignment="1">
      <alignment horizontal="center" vertical="center" shrinkToFit="1"/>
    </xf>
    <xf numFmtId="0" fontId="0" fillId="0" borderId="2" xfId="50" applyBorder="1" applyAlignment="1">
      <alignment horizontal="center" vertical="center" shrinkToFit="1"/>
    </xf>
    <xf numFmtId="0" fontId="0" fillId="0" borderId="4" xfId="50" applyBorder="1" applyAlignment="1">
      <alignment horizontal="center" vertical="center"/>
    </xf>
    <xf numFmtId="0" fontId="0" fillId="0" borderId="4" xfId="50" applyBorder="1" applyAlignment="1">
      <alignment horizontal="center" vertical="center" wrapText="1"/>
    </xf>
    <xf numFmtId="0" fontId="0" fillId="0" borderId="4" xfId="50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3" xfId="50" applyNumberFormat="1" applyBorder="1" applyAlignment="1">
      <alignment horizontal="center" vertical="center" wrapText="1" shrinkToFit="1"/>
    </xf>
    <xf numFmtId="177" fontId="0" fillId="0" borderId="3" xfId="50" applyNumberFormat="1" applyBorder="1" applyAlignment="1">
      <alignment horizontal="center" vertical="center"/>
    </xf>
    <xf numFmtId="178" fontId="0" fillId="0" borderId="3" xfId="50" applyNumberForma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vertical="center" wrapText="1"/>
    </xf>
    <xf numFmtId="177" fontId="2" fillId="0" borderId="3" xfId="49" applyNumberFormat="1" applyFont="1" applyFill="1" applyBorder="1" applyAlignment="1" applyProtection="1">
      <alignment vertical="center" wrapText="1"/>
      <protection locked="0"/>
    </xf>
    <xf numFmtId="178" fontId="2" fillId="0" borderId="3" xfId="51" applyNumberFormat="1" applyFont="1" applyBorder="1" applyAlignment="1">
      <alignment vertical="center"/>
    </xf>
    <xf numFmtId="178" fontId="2" fillId="0" borderId="3" xfId="0" applyNumberFormat="1" applyFont="1" applyFill="1" applyBorder="1" applyAlignment="1">
      <alignment vertical="center" wrapText="1"/>
    </xf>
    <xf numFmtId="178" fontId="2" fillId="0" borderId="3" xfId="49" applyNumberFormat="1" applyFont="1" applyFill="1" applyBorder="1" applyAlignment="1" applyProtection="1">
      <alignment vertical="center" wrapText="1"/>
      <protection locked="0"/>
    </xf>
    <xf numFmtId="176" fontId="0" fillId="0" borderId="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178" fontId="2" fillId="0" borderId="3" xfId="0" applyNumberFormat="1" applyFont="1" applyBorder="1" applyAlignment="1">
      <alignment vertical="center" wrapText="1"/>
    </xf>
    <xf numFmtId="179" fontId="0" fillId="0" borderId="3" xfId="50" applyNumberFormat="1" applyFill="1" applyBorder="1" applyAlignment="1">
      <alignment horizontal="center" vertical="center" wrapText="1"/>
    </xf>
    <xf numFmtId="176" fontId="0" fillId="0" borderId="3" xfId="50" applyNumberFormat="1" applyBorder="1" applyAlignment="1">
      <alignment horizontal="center" vertical="center" wrapText="1"/>
    </xf>
    <xf numFmtId="177" fontId="0" fillId="0" borderId="3" xfId="50" applyNumberFormat="1" applyBorder="1" applyAlignment="1">
      <alignment horizontal="center" vertical="center" shrinkToFit="1"/>
    </xf>
    <xf numFmtId="18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80" fontId="6" fillId="0" borderId="3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81" fontId="2" fillId="0" borderId="3" xfId="0" applyNumberFormat="1" applyFont="1" applyBorder="1" applyAlignment="1">
      <alignment vertical="center"/>
    </xf>
    <xf numFmtId="180" fontId="2" fillId="0" borderId="3" xfId="0" applyNumberFormat="1" applyFont="1" applyFill="1" applyBorder="1" applyAlignment="1">
      <alignment horizontal="center" vertical="center" wrapText="1"/>
    </xf>
    <xf numFmtId="180" fontId="0" fillId="0" borderId="3" xfId="0" applyNumberFormat="1" applyBorder="1" applyAlignment="1">
      <alignment vertical="center"/>
    </xf>
    <xf numFmtId="0" fontId="0" fillId="0" borderId="3" xfId="50" applyBorder="1" applyAlignment="1">
      <alignment horizontal="center" vertical="center"/>
    </xf>
    <xf numFmtId="10" fontId="0" fillId="0" borderId="3" xfId="3" applyNumberFormat="1" applyBorder="1" applyAlignment="1">
      <alignment horizontal="center" vertical="center"/>
    </xf>
    <xf numFmtId="0" fontId="0" fillId="0" borderId="0" xfId="50" applyAlignment="1">
      <alignment horizontal="center" vertical="center"/>
    </xf>
    <xf numFmtId="0" fontId="7" fillId="0" borderId="3" xfId="50" applyFont="1" applyBorder="1" applyAlignment="1">
      <alignment horizontal="center" vertical="center"/>
    </xf>
    <xf numFmtId="180" fontId="8" fillId="2" borderId="3" xfId="50" applyNumberFormat="1" applyFont="1" applyFill="1" applyBorder="1" applyAlignment="1">
      <alignment horizontal="center" vertical="center"/>
    </xf>
    <xf numFmtId="0" fontId="8" fillId="2" borderId="3" xfId="50" applyFont="1" applyFill="1" applyBorder="1" applyAlignment="1">
      <alignment horizontal="center" vertical="center"/>
    </xf>
    <xf numFmtId="0" fontId="9" fillId="0" borderId="0" xfId="5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82" fontId="0" fillId="0" borderId="0" xfId="0" applyNumberFormat="1" applyFill="1"/>
    <xf numFmtId="0" fontId="1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53" applyNumberFormat="1" applyFont="1" applyFill="1" applyBorder="1" applyAlignment="1" applyProtection="1">
      <alignment horizontal="center" vertical="center" wrapText="1"/>
      <protection locked="0"/>
    </xf>
    <xf numFmtId="183" fontId="1" fillId="0" borderId="3" xfId="53" applyNumberFormat="1" applyFont="1" applyFill="1" applyBorder="1" applyAlignment="1" applyProtection="1">
      <alignment horizontal="left" vertical="center" wrapText="1"/>
      <protection locked="0"/>
    </xf>
    <xf numFmtId="179" fontId="1" fillId="0" borderId="3" xfId="53" applyNumberFormat="1" applyFont="1" applyFill="1" applyBorder="1" applyAlignment="1" applyProtection="1">
      <alignment horizontal="left" vertical="center" wrapText="1"/>
      <protection locked="0"/>
    </xf>
    <xf numFmtId="179" fontId="1" fillId="0" borderId="3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180" fontId="10" fillId="0" borderId="6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84" fontId="10" fillId="0" borderId="3" xfId="0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84" fontId="1" fillId="0" borderId="3" xfId="0" applyNumberFormat="1" applyFont="1" applyFill="1" applyBorder="1" applyAlignment="1">
      <alignment horizontal="center" vertical="center" wrapText="1"/>
    </xf>
    <xf numFmtId="10" fontId="10" fillId="0" borderId="3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 applyProtection="1">
      <alignment horizontal="center" vertical="center" wrapText="1"/>
      <protection locked="0"/>
    </xf>
    <xf numFmtId="0" fontId="13" fillId="0" borderId="2" xfId="52" applyNumberFormat="1" applyFont="1" applyFill="1" applyBorder="1" applyAlignment="1" applyProtection="1">
      <alignment horizontal="center" vertical="center" wrapText="1"/>
      <protection locked="0"/>
    </xf>
    <xf numFmtId="179" fontId="10" fillId="0" borderId="2" xfId="52" applyNumberFormat="1" applyFont="1" applyFill="1" applyBorder="1" applyAlignment="1" applyProtection="1">
      <alignment horizontal="center" vertical="center" wrapText="1"/>
      <protection locked="0"/>
    </xf>
    <xf numFmtId="178" fontId="10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52" applyFont="1" applyFill="1" applyBorder="1" applyAlignment="1" applyProtection="1">
      <alignment horizontal="center" vertical="center" wrapText="1"/>
      <protection locked="0"/>
    </xf>
    <xf numFmtId="0" fontId="13" fillId="0" borderId="4" xfId="52" applyNumberFormat="1" applyFont="1" applyFill="1" applyBorder="1" applyAlignment="1" applyProtection="1">
      <alignment horizontal="center" vertical="center" wrapText="1"/>
      <protection locked="0"/>
    </xf>
    <xf numFmtId="179" fontId="10" fillId="0" borderId="4" xfId="52" applyNumberFormat="1" applyFont="1" applyFill="1" applyBorder="1" applyAlignment="1" applyProtection="1">
      <alignment horizontal="center" vertical="center" wrapText="1"/>
      <protection locked="0"/>
    </xf>
    <xf numFmtId="178" fontId="10" fillId="0" borderId="4" xfId="52" applyNumberFormat="1" applyFont="1" applyFill="1" applyBorder="1" applyAlignment="1" applyProtection="1">
      <alignment horizontal="center" vertical="center" wrapText="1"/>
      <protection locked="0"/>
    </xf>
    <xf numFmtId="10" fontId="1" fillId="0" borderId="3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82" fontId="10" fillId="0" borderId="2" xfId="52" applyNumberFormat="1" applyFont="1" applyFill="1" applyBorder="1" applyAlignment="1" applyProtection="1">
      <alignment horizontal="center" vertical="center" wrapText="1"/>
      <protection locked="0"/>
    </xf>
    <xf numFmtId="182" fontId="10" fillId="0" borderId="4" xfId="52" applyNumberFormat="1" applyFont="1" applyFill="1" applyBorder="1" applyAlignment="1" applyProtection="1">
      <alignment horizontal="center" vertical="center" wrapText="1"/>
      <protection locked="0"/>
    </xf>
    <xf numFmtId="182" fontId="14" fillId="3" borderId="3" xfId="0" applyNumberFormat="1" applyFont="1" applyFill="1" applyBorder="1" applyAlignment="1">
      <alignment horizontal="center" vertical="center" wrapText="1"/>
    </xf>
    <xf numFmtId="182" fontId="1" fillId="0" borderId="3" xfId="0" applyNumberFormat="1" applyFont="1" applyFill="1" applyBorder="1" applyAlignment="1">
      <alignment horizontal="center" vertical="center" wrapText="1"/>
    </xf>
    <xf numFmtId="182" fontId="1" fillId="3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  <cellStyle name="常规 3" xfId="51"/>
    <cellStyle name="样式 1" xfId="52"/>
    <cellStyle name="BOM_Level_Below3 4 2" xfId="53"/>
  </cellStyles>
  <dxfs count="7"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283758</xdr:colOff>
      <xdr:row>11</xdr:row>
      <xdr:rowOff>94129</xdr:rowOff>
    </xdr:from>
    <xdr:to>
      <xdr:col>8</xdr:col>
      <xdr:colOff>598083</xdr:colOff>
      <xdr:row>11</xdr:row>
      <xdr:rowOff>379879</xdr:rowOff>
    </xdr:to>
    <xdr:pic>
      <xdr:nvPicPr>
        <xdr:cNvPr id="2" name="Picture 211" descr="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23330" y="5871210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136071</xdr:colOff>
      <xdr:row>4</xdr:row>
      <xdr:rowOff>81644</xdr:rowOff>
    </xdr:from>
    <xdr:to>
      <xdr:col>8</xdr:col>
      <xdr:colOff>590096</xdr:colOff>
      <xdr:row>4</xdr:row>
      <xdr:rowOff>489949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76010" y="1858010"/>
          <a:ext cx="454025" cy="408305"/>
        </a:xfrm>
        <a:prstGeom prst="rect">
          <a:avLst/>
        </a:prstGeom>
      </xdr:spPr>
    </xdr:pic>
    <xdr:clientData/>
  </xdr:twoCellAnchor>
  <xdr:twoCellAnchor>
    <xdr:from>
      <xdr:col>8</xdr:col>
      <xdr:colOff>149678</xdr:colOff>
      <xdr:row>5</xdr:row>
      <xdr:rowOff>40823</xdr:rowOff>
    </xdr:from>
    <xdr:to>
      <xdr:col>8</xdr:col>
      <xdr:colOff>611958</xdr:colOff>
      <xdr:row>5</xdr:row>
      <xdr:rowOff>489768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89345" y="2388870"/>
          <a:ext cx="460375" cy="448945"/>
        </a:xfrm>
        <a:prstGeom prst="rect">
          <a:avLst/>
        </a:prstGeom>
      </xdr:spPr>
    </xdr:pic>
    <xdr:clientData/>
  </xdr:twoCellAnchor>
  <xdr:twoCellAnchor>
    <xdr:from>
      <xdr:col>8</xdr:col>
      <xdr:colOff>163286</xdr:colOff>
      <xdr:row>6</xdr:row>
      <xdr:rowOff>54429</xdr:rowOff>
    </xdr:from>
    <xdr:to>
      <xdr:col>8</xdr:col>
      <xdr:colOff>696686</xdr:colOff>
      <xdr:row>6</xdr:row>
      <xdr:rowOff>502104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03315" y="2973705"/>
          <a:ext cx="446405" cy="447675"/>
        </a:xfrm>
        <a:prstGeom prst="rect">
          <a:avLst/>
        </a:prstGeom>
      </xdr:spPr>
    </xdr:pic>
    <xdr:clientData/>
  </xdr:twoCellAnchor>
  <xdr:twoCellAnchor>
    <xdr:from>
      <xdr:col>8</xdr:col>
      <xdr:colOff>95251</xdr:colOff>
      <xdr:row>3</xdr:row>
      <xdr:rowOff>81644</xdr:rowOff>
    </xdr:from>
    <xdr:to>
      <xdr:col>8</xdr:col>
      <xdr:colOff>544196</xdr:colOff>
      <xdr:row>3</xdr:row>
      <xdr:rowOff>394699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35370" y="1286510"/>
          <a:ext cx="448945" cy="313055"/>
        </a:xfrm>
        <a:prstGeom prst="rect">
          <a:avLst/>
        </a:prstGeom>
      </xdr:spPr>
    </xdr:pic>
    <xdr:clientData/>
  </xdr:twoCellAnchor>
  <xdr:twoCellAnchor>
    <xdr:from>
      <xdr:col>8</xdr:col>
      <xdr:colOff>149678</xdr:colOff>
      <xdr:row>8</xdr:row>
      <xdr:rowOff>163286</xdr:rowOff>
    </xdr:from>
    <xdr:to>
      <xdr:col>8</xdr:col>
      <xdr:colOff>526868</xdr:colOff>
      <xdr:row>8</xdr:row>
      <xdr:rowOff>435066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189345" y="4225925"/>
          <a:ext cx="377190" cy="271780"/>
        </a:xfrm>
        <a:prstGeom prst="rect">
          <a:avLst/>
        </a:prstGeom>
      </xdr:spPr>
    </xdr:pic>
    <xdr:clientData/>
  </xdr:twoCellAnchor>
  <xdr:twoCellAnchor>
    <xdr:from>
      <xdr:col>8</xdr:col>
      <xdr:colOff>40822</xdr:colOff>
      <xdr:row>7</xdr:row>
      <xdr:rowOff>149678</xdr:rowOff>
    </xdr:from>
    <xdr:to>
      <xdr:col>8</xdr:col>
      <xdr:colOff>619942</xdr:colOff>
      <xdr:row>7</xdr:row>
      <xdr:rowOff>476703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80760" y="3640455"/>
          <a:ext cx="568960" cy="327025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9</xdr:row>
      <xdr:rowOff>231322</xdr:rowOff>
    </xdr:from>
    <xdr:to>
      <xdr:col>8</xdr:col>
      <xdr:colOff>625475</xdr:colOff>
      <xdr:row>9</xdr:row>
      <xdr:rowOff>421187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35370" y="4865370"/>
          <a:ext cx="514350" cy="189865"/>
        </a:xfrm>
        <a:prstGeom prst="rect">
          <a:avLst/>
        </a:prstGeom>
      </xdr:spPr>
    </xdr:pic>
    <xdr:clientData/>
  </xdr:twoCellAnchor>
  <xdr:twoCellAnchor>
    <xdr:from>
      <xdr:col>8</xdr:col>
      <xdr:colOff>122464</xdr:colOff>
      <xdr:row>10</xdr:row>
      <xdr:rowOff>108856</xdr:rowOff>
    </xdr:from>
    <xdr:to>
      <xdr:col>8</xdr:col>
      <xdr:colOff>514894</xdr:colOff>
      <xdr:row>10</xdr:row>
      <xdr:rowOff>394606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62040" y="5314315"/>
          <a:ext cx="392430" cy="285750"/>
        </a:xfrm>
        <a:prstGeom prst="rect">
          <a:avLst/>
        </a:prstGeom>
      </xdr:spPr>
    </xdr:pic>
    <xdr:clientData/>
  </xdr:twoCellAnchor>
  <xdr:twoCellAnchor>
    <xdr:from>
      <xdr:col>8</xdr:col>
      <xdr:colOff>122464</xdr:colOff>
      <xdr:row>12</xdr:row>
      <xdr:rowOff>68036</xdr:rowOff>
    </xdr:from>
    <xdr:to>
      <xdr:col>8</xdr:col>
      <xdr:colOff>587284</xdr:colOff>
      <xdr:row>12</xdr:row>
      <xdr:rowOff>476341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62040" y="6416675"/>
          <a:ext cx="464820" cy="408305"/>
        </a:xfrm>
        <a:prstGeom prst="rect">
          <a:avLst/>
        </a:prstGeom>
      </xdr:spPr>
    </xdr:pic>
    <xdr:clientData/>
  </xdr:twoCellAnchor>
  <xdr:twoCellAnchor>
    <xdr:from>
      <xdr:col>8</xdr:col>
      <xdr:colOff>163286</xdr:colOff>
      <xdr:row>13</xdr:row>
      <xdr:rowOff>68036</xdr:rowOff>
    </xdr:from>
    <xdr:to>
      <xdr:col>8</xdr:col>
      <xdr:colOff>654776</xdr:colOff>
      <xdr:row>13</xdr:row>
      <xdr:rowOff>489676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203315" y="6988175"/>
          <a:ext cx="446405" cy="421640"/>
        </a:xfrm>
        <a:prstGeom prst="rect">
          <a:avLst/>
        </a:prstGeom>
      </xdr:spPr>
    </xdr:pic>
    <xdr:clientData/>
  </xdr:twoCellAnchor>
  <xdr:twoCellAnchor>
    <xdr:from>
      <xdr:col>8</xdr:col>
      <xdr:colOff>163286</xdr:colOff>
      <xdr:row>14</xdr:row>
      <xdr:rowOff>54428</xdr:rowOff>
    </xdr:from>
    <xdr:to>
      <xdr:col>8</xdr:col>
      <xdr:colOff>492216</xdr:colOff>
      <xdr:row>14</xdr:row>
      <xdr:rowOff>517343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203315" y="7545705"/>
          <a:ext cx="328930" cy="462915"/>
        </a:xfrm>
        <a:prstGeom prst="rect">
          <a:avLst/>
        </a:prstGeom>
      </xdr:spPr>
    </xdr:pic>
    <xdr:clientData/>
  </xdr:twoCellAnchor>
  <xdr:twoCellAnchor>
    <xdr:from>
      <xdr:col>8</xdr:col>
      <xdr:colOff>122465</xdr:colOff>
      <xdr:row>15</xdr:row>
      <xdr:rowOff>54428</xdr:rowOff>
    </xdr:from>
    <xdr:to>
      <xdr:col>8</xdr:col>
      <xdr:colOff>650785</xdr:colOff>
      <xdr:row>15</xdr:row>
      <xdr:rowOff>422093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162040" y="8117205"/>
          <a:ext cx="487680" cy="367665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16</xdr:row>
      <xdr:rowOff>68036</xdr:rowOff>
    </xdr:from>
    <xdr:to>
      <xdr:col>8</xdr:col>
      <xdr:colOff>434975</xdr:colOff>
      <xdr:row>16</xdr:row>
      <xdr:rowOff>527141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230620" y="8702675"/>
          <a:ext cx="244475" cy="459105"/>
        </a:xfrm>
        <a:prstGeom prst="rect">
          <a:avLst/>
        </a:prstGeom>
      </xdr:spPr>
    </xdr:pic>
    <xdr:clientData/>
  </xdr:twoCellAnchor>
  <xdr:twoCellAnchor>
    <xdr:from>
      <xdr:col>8</xdr:col>
      <xdr:colOff>204107</xdr:colOff>
      <xdr:row>17</xdr:row>
      <xdr:rowOff>122465</xdr:rowOff>
    </xdr:from>
    <xdr:to>
      <xdr:col>8</xdr:col>
      <xdr:colOff>598442</xdr:colOff>
      <xdr:row>17</xdr:row>
      <xdr:rowOff>540930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243955" y="9328150"/>
          <a:ext cx="394335" cy="418465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18</xdr:row>
      <xdr:rowOff>66675</xdr:rowOff>
    </xdr:from>
    <xdr:to>
      <xdr:col>9</xdr:col>
      <xdr:colOff>55880</xdr:colOff>
      <xdr:row>18</xdr:row>
      <xdr:rowOff>480060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135370" y="9844405"/>
          <a:ext cx="570230" cy="413385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19</xdr:row>
      <xdr:rowOff>78124</xdr:rowOff>
    </xdr:from>
    <xdr:to>
      <xdr:col>8</xdr:col>
      <xdr:colOff>587375</xdr:colOff>
      <xdr:row>19</xdr:row>
      <xdr:rowOff>516909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230620" y="10427335"/>
          <a:ext cx="396875" cy="438785"/>
        </a:xfrm>
        <a:prstGeom prst="rect">
          <a:avLst/>
        </a:prstGeom>
      </xdr:spPr>
    </xdr:pic>
    <xdr:clientData/>
  </xdr:twoCellAnchor>
  <xdr:twoCellAnchor>
    <xdr:from>
      <xdr:col>8</xdr:col>
      <xdr:colOff>27215</xdr:colOff>
      <xdr:row>20</xdr:row>
      <xdr:rowOff>122464</xdr:rowOff>
    </xdr:from>
    <xdr:to>
      <xdr:col>8</xdr:col>
      <xdr:colOff>703490</xdr:colOff>
      <xdr:row>20</xdr:row>
      <xdr:rowOff>462824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066790" y="11042650"/>
          <a:ext cx="582930" cy="340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438150</xdr:colOff>
      <xdr:row>23</xdr:row>
      <xdr:rowOff>38100</xdr:rowOff>
    </xdr:from>
    <xdr:to>
      <xdr:col>20</xdr:col>
      <xdr:colOff>97155</xdr:colOff>
      <xdr:row>63</xdr:row>
      <xdr:rowOff>40640</xdr:rowOff>
    </xdr:to>
    <xdr:pic>
      <xdr:nvPicPr>
        <xdr:cNvPr id="4" name="图片 3" descr="SHT0016649_A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515" y="5622925"/>
          <a:ext cx="10060305" cy="711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1"/>
  <sheetViews>
    <sheetView tabSelected="1" zoomScale="55" zoomScaleNormal="55" topLeftCell="F1" workbookViewId="0">
      <selection activeCell="U19" sqref="U19"/>
    </sheetView>
  </sheetViews>
  <sheetFormatPr defaultColWidth="8.72727272727273" defaultRowHeight="14"/>
  <cols>
    <col min="1" max="3" width="8.72727272727273" style="55"/>
    <col min="4" max="4" width="26.9363636363636" style="55" customWidth="1"/>
    <col min="5" max="5" width="24.6272727272727" style="55" customWidth="1"/>
    <col min="6" max="6" width="8.72727272727273" style="55"/>
    <col min="7" max="8" width="8.72727272727273" style="55" hidden="1" customWidth="1"/>
    <col min="9" max="11" width="8.72727272727273" style="55"/>
    <col min="12" max="14" width="8.72727272727273" style="55" hidden="1" customWidth="1"/>
    <col min="15" max="19" width="8.72727272727273" style="55"/>
    <col min="20" max="20" width="8.72727272727273" style="55" hidden="1" customWidth="1"/>
    <col min="21" max="21" width="10.7272727272727" style="55" customWidth="1"/>
    <col min="22" max="25" width="8.72727272727273" style="55" hidden="1" customWidth="1"/>
    <col min="26" max="26" width="8.72727272727273" style="55"/>
    <col min="27" max="27" width="8.72727272727273" style="55" hidden="1" customWidth="1"/>
    <col min="28" max="30" width="8.72727272727273" style="55"/>
    <col min="31" max="32" width="10.7272727272727" style="55" customWidth="1"/>
    <col min="33" max="33" width="13.5454545454545" style="55" customWidth="1"/>
    <col min="34" max="40" width="8.72727272727273" style="55"/>
    <col min="41" max="41" width="16.4545454545455" style="56" customWidth="1"/>
    <col min="42" max="51" width="11" style="56" customWidth="1"/>
    <col min="52" max="16384" width="8.72727272727273" style="55"/>
  </cols>
  <sheetData>
    <row r="1" s="53" customFormat="1" ht="24.95" customHeight="1" spans="1:51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57" t="s">
        <v>22</v>
      </c>
      <c r="X1" s="57" t="s">
        <v>23</v>
      </c>
      <c r="Y1" s="57" t="s">
        <v>24</v>
      </c>
      <c r="Z1" s="65" t="s">
        <v>25</v>
      </c>
      <c r="AA1" s="65" t="s">
        <v>26</v>
      </c>
      <c r="AB1" s="66" t="s">
        <v>27</v>
      </c>
      <c r="AC1" s="67"/>
      <c r="AD1" s="68"/>
      <c r="AE1" s="69" t="s">
        <v>28</v>
      </c>
      <c r="AF1" s="69"/>
      <c r="AG1" s="74" t="s">
        <v>29</v>
      </c>
      <c r="AH1" s="71" t="s">
        <v>30</v>
      </c>
      <c r="AI1" s="75" t="s">
        <v>31</v>
      </c>
      <c r="AJ1" s="76" t="s">
        <v>32</v>
      </c>
      <c r="AK1" s="76" t="s">
        <v>33</v>
      </c>
      <c r="AL1" s="77" t="s">
        <v>34</v>
      </c>
      <c r="AM1" s="78" t="s">
        <v>35</v>
      </c>
      <c r="AN1" s="79" t="s">
        <v>36</v>
      </c>
      <c r="AO1" s="86" t="s">
        <v>37</v>
      </c>
      <c r="AP1" s="86" t="s">
        <v>38</v>
      </c>
      <c r="AQ1" s="86" t="s">
        <v>39</v>
      </c>
      <c r="AR1" s="86" t="s">
        <v>40</v>
      </c>
      <c r="AS1" s="86" t="s">
        <v>41</v>
      </c>
      <c r="AT1" s="86" t="s">
        <v>42</v>
      </c>
      <c r="AU1" s="86" t="s">
        <v>43</v>
      </c>
      <c r="AV1" s="86" t="s">
        <v>44</v>
      </c>
      <c r="AW1" s="86" t="s">
        <v>45</v>
      </c>
      <c r="AX1" s="86"/>
      <c r="AY1" s="86"/>
    </row>
    <row r="2" s="53" customFormat="1" ht="24.95" customHeight="1" spans="1:5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65"/>
      <c r="AA2" s="65"/>
      <c r="AB2" s="70" t="s">
        <v>46</v>
      </c>
      <c r="AC2" s="71" t="s">
        <v>47</v>
      </c>
      <c r="AD2" s="71" t="s">
        <v>48</v>
      </c>
      <c r="AE2" s="69"/>
      <c r="AF2" s="69"/>
      <c r="AG2" s="74"/>
      <c r="AH2" s="71"/>
      <c r="AI2" s="75"/>
      <c r="AJ2" s="80"/>
      <c r="AK2" s="80"/>
      <c r="AL2" s="81"/>
      <c r="AM2" s="82"/>
      <c r="AN2" s="83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</row>
    <row r="3" s="54" customFormat="1" ht="45" customHeight="1" spans="1:51">
      <c r="A3" s="58">
        <v>1</v>
      </c>
      <c r="B3" s="58" t="s">
        <v>49</v>
      </c>
      <c r="C3" s="59" t="s">
        <v>50</v>
      </c>
      <c r="D3" s="58" t="s">
        <v>50</v>
      </c>
      <c r="E3" s="60" t="s">
        <v>51</v>
      </c>
      <c r="F3" s="58" t="s">
        <v>52</v>
      </c>
      <c r="G3" s="58" t="s">
        <v>53</v>
      </c>
      <c r="H3" s="58" t="s">
        <v>54</v>
      </c>
      <c r="I3" s="58"/>
      <c r="J3" s="58" t="s">
        <v>55</v>
      </c>
      <c r="K3" s="58"/>
      <c r="L3" s="58" t="s">
        <v>55</v>
      </c>
      <c r="M3" s="58" t="s">
        <v>56</v>
      </c>
      <c r="N3" s="58" t="s">
        <v>57</v>
      </c>
      <c r="O3" s="58" t="s">
        <v>52</v>
      </c>
      <c r="P3" s="61" t="s">
        <v>58</v>
      </c>
      <c r="Q3" s="61" t="s">
        <v>59</v>
      </c>
      <c r="R3" s="61" t="s">
        <v>60</v>
      </c>
      <c r="S3" s="61" t="s">
        <v>61</v>
      </c>
      <c r="T3" s="61" t="s">
        <v>62</v>
      </c>
      <c r="U3" s="62" t="e">
        <f>#REF!+#REF!+U21+#REF!+#REF!+#REF!+#REF!+#REF!+#REF!</f>
        <v>#REF!</v>
      </c>
      <c r="V3" s="58" t="s">
        <v>62</v>
      </c>
      <c r="W3" s="58" t="s">
        <v>62</v>
      </c>
      <c r="X3" s="58" t="s">
        <v>62</v>
      </c>
      <c r="Y3" s="58" t="s">
        <v>62</v>
      </c>
      <c r="Z3" s="72"/>
      <c r="AA3" s="72"/>
      <c r="AB3" s="72"/>
      <c r="AC3" s="72"/>
      <c r="AD3" s="72"/>
      <c r="AE3" s="73"/>
      <c r="AF3" s="73"/>
      <c r="AG3" s="84"/>
      <c r="AH3" s="72"/>
      <c r="AI3" s="72">
        <v>0.858</v>
      </c>
      <c r="AJ3" s="72" t="s">
        <v>63</v>
      </c>
      <c r="AK3" s="72"/>
      <c r="AL3" s="58">
        <v>1</v>
      </c>
      <c r="AM3" s="72"/>
      <c r="AN3" s="72"/>
      <c r="AO3" s="88">
        <f>SUMPRODUCT(AO5:AO21,AL5:AL21)</f>
        <v>38.76881375</v>
      </c>
      <c r="AP3" s="88">
        <f>SUM(AF5:AF18)*2.6</f>
        <v>5.169597498</v>
      </c>
      <c r="AQ3" s="88">
        <f>SUMPRODUCT(AQ5:AQ21,AL5:AL21)</f>
        <v>1.57</v>
      </c>
      <c r="AR3" s="88">
        <f>SUMPRODUCT(AR5:AR21,AL5:AL21)</f>
        <v>1.65</v>
      </c>
      <c r="AS3" s="88">
        <f>SUMPRODUCT(AS5:AS17,AL5:AL17)</f>
        <v>0.95</v>
      </c>
      <c r="AT3" s="88">
        <f>0.05*AH4+0.07*AL12</f>
        <v>2.03</v>
      </c>
      <c r="AU3" s="88">
        <f>AI3*14</f>
        <v>12.012</v>
      </c>
      <c r="AV3" s="88">
        <v>1.12</v>
      </c>
      <c r="AW3" s="88">
        <f>(AO3-AP3+AQ3+AR3+AS3+AT3+AU3)*AV3+AO12*AL12*1.03</f>
        <v>58.64656220224</v>
      </c>
      <c r="AX3" s="89"/>
      <c r="AY3" s="89"/>
    </row>
    <row r="4" s="54" customFormat="1" ht="45" customHeight="1" spans="1:51">
      <c r="A4" s="58">
        <v>2</v>
      </c>
      <c r="B4" s="58" t="s">
        <v>49</v>
      </c>
      <c r="C4" s="58"/>
      <c r="D4" s="58" t="s">
        <v>64</v>
      </c>
      <c r="E4" s="60" t="s">
        <v>65</v>
      </c>
      <c r="F4" s="58" t="s">
        <v>62</v>
      </c>
      <c r="G4" s="58" t="s">
        <v>53</v>
      </c>
      <c r="H4" s="58" t="s">
        <v>54</v>
      </c>
      <c r="I4" s="58"/>
      <c r="J4" s="58" t="s">
        <v>55</v>
      </c>
      <c r="K4" s="58" t="str">
        <f t="shared" ref="K4:K21" si="0">D4</f>
        <v>SHT0016445</v>
      </c>
      <c r="L4" s="58" t="s">
        <v>55</v>
      </c>
      <c r="M4" s="58" t="s">
        <v>56</v>
      </c>
      <c r="N4" s="58" t="s">
        <v>57</v>
      </c>
      <c r="O4" s="58" t="s">
        <v>66</v>
      </c>
      <c r="P4" s="61" t="s">
        <v>67</v>
      </c>
      <c r="Q4" s="58" t="s">
        <v>62</v>
      </c>
      <c r="R4" s="58" t="s">
        <v>62</v>
      </c>
      <c r="S4" s="61" t="s">
        <v>61</v>
      </c>
      <c r="T4" s="61" t="s">
        <v>62</v>
      </c>
      <c r="U4" s="63">
        <f>U5+U6+U7+U8+U9+U9+U10+U11+U11+U12+U12+U12+U12</f>
        <v>6.403</v>
      </c>
      <c r="V4" s="58" t="s">
        <v>62</v>
      </c>
      <c r="W4" s="58" t="s">
        <v>62</v>
      </c>
      <c r="X4" s="58" t="s">
        <v>62</v>
      </c>
      <c r="Y4" s="58" t="s">
        <v>62</v>
      </c>
      <c r="Z4" s="72"/>
      <c r="AA4" s="72"/>
      <c r="AB4" s="72"/>
      <c r="AC4" s="72"/>
      <c r="AD4" s="72"/>
      <c r="AE4" s="73"/>
      <c r="AF4" s="73"/>
      <c r="AG4" s="84"/>
      <c r="AH4" s="72">
        <v>35</v>
      </c>
      <c r="AI4" s="72"/>
      <c r="AJ4" s="85"/>
      <c r="AK4" s="85"/>
      <c r="AL4" s="58">
        <v>1</v>
      </c>
      <c r="AM4" s="72"/>
      <c r="AN4" s="72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</row>
    <row r="5" s="54" customFormat="1" ht="45" customHeight="1" spans="1:51">
      <c r="A5" s="58">
        <v>3</v>
      </c>
      <c r="B5" s="58" t="s">
        <v>49</v>
      </c>
      <c r="C5" s="58"/>
      <c r="D5" s="58" t="s">
        <v>68</v>
      </c>
      <c r="E5" s="60" t="s">
        <v>69</v>
      </c>
      <c r="F5" s="58" t="s">
        <v>62</v>
      </c>
      <c r="G5" s="58" t="s">
        <v>53</v>
      </c>
      <c r="H5" s="58" t="s">
        <v>54</v>
      </c>
      <c r="I5" s="58"/>
      <c r="J5" s="58" t="s">
        <v>55</v>
      </c>
      <c r="K5" s="58" t="str">
        <f t="shared" si="0"/>
        <v>SHT0016446</v>
      </c>
      <c r="L5" s="58" t="s">
        <v>55</v>
      </c>
      <c r="M5" s="58" t="s">
        <v>56</v>
      </c>
      <c r="N5" s="58" t="s">
        <v>57</v>
      </c>
      <c r="O5" s="58" t="s">
        <v>52</v>
      </c>
      <c r="P5" s="61" t="s">
        <v>58</v>
      </c>
      <c r="Q5" s="61" t="s">
        <v>70</v>
      </c>
      <c r="R5" s="61" t="s">
        <v>60</v>
      </c>
      <c r="S5" s="61" t="s">
        <v>71</v>
      </c>
      <c r="T5" s="61" t="s">
        <v>62</v>
      </c>
      <c r="U5" s="63">
        <v>1.805</v>
      </c>
      <c r="V5" s="58" t="s">
        <v>62</v>
      </c>
      <c r="W5" s="58" t="s">
        <v>62</v>
      </c>
      <c r="X5" s="58" t="s">
        <v>62</v>
      </c>
      <c r="Y5" s="58" t="s">
        <v>62</v>
      </c>
      <c r="Z5" s="72" t="s">
        <v>72</v>
      </c>
      <c r="AA5" s="72"/>
      <c r="AB5" s="72">
        <v>493</v>
      </c>
      <c r="AC5" s="72">
        <v>260</v>
      </c>
      <c r="AD5" s="72">
        <v>2.5</v>
      </c>
      <c r="AE5" s="73">
        <f t="shared" ref="AE5:AE11" si="1">AB5*AC5*AD5*7860/1000000000</f>
        <v>2.518737</v>
      </c>
      <c r="AF5" s="73">
        <f t="shared" ref="AF5:AF11" si="2">AE5-U5</f>
        <v>0.713737</v>
      </c>
      <c r="AG5" s="84">
        <f t="shared" ref="AG5:AG11" si="3">U5/AE5</f>
        <v>0.716629008904066</v>
      </c>
      <c r="AH5" s="72"/>
      <c r="AI5" s="72"/>
      <c r="AJ5" s="85"/>
      <c r="AK5" s="85"/>
      <c r="AL5" s="58">
        <v>1</v>
      </c>
      <c r="AM5" s="72"/>
      <c r="AN5" s="72">
        <v>3.9</v>
      </c>
      <c r="AO5" s="89">
        <f t="shared" ref="AO5:AO11" si="4">AN5*AE5</f>
        <v>9.8230743</v>
      </c>
      <c r="AP5" s="89"/>
      <c r="AQ5" s="89">
        <v>0.28</v>
      </c>
      <c r="AR5" s="89">
        <v>0.15</v>
      </c>
      <c r="AS5" s="89">
        <v>0.15</v>
      </c>
      <c r="AT5" s="89"/>
      <c r="AU5" s="89"/>
      <c r="AV5" s="89"/>
      <c r="AW5" s="89"/>
      <c r="AX5" s="89"/>
      <c r="AY5" s="89"/>
    </row>
    <row r="6" s="54" customFormat="1" ht="45" customHeight="1" spans="1:51">
      <c r="A6" s="58">
        <v>3</v>
      </c>
      <c r="B6" s="58" t="s">
        <v>49</v>
      </c>
      <c r="C6" s="58"/>
      <c r="D6" s="58" t="s">
        <v>73</v>
      </c>
      <c r="E6" s="60" t="s">
        <v>74</v>
      </c>
      <c r="F6" s="58" t="s">
        <v>62</v>
      </c>
      <c r="G6" s="58" t="s">
        <v>53</v>
      </c>
      <c r="H6" s="58" t="s">
        <v>54</v>
      </c>
      <c r="I6" s="58"/>
      <c r="J6" s="58" t="s">
        <v>55</v>
      </c>
      <c r="K6" s="58" t="str">
        <f t="shared" si="0"/>
        <v>SHT0016447</v>
      </c>
      <c r="L6" s="58" t="s">
        <v>55</v>
      </c>
      <c r="M6" s="58" t="s">
        <v>56</v>
      </c>
      <c r="N6" s="58" t="s">
        <v>57</v>
      </c>
      <c r="O6" s="58" t="s">
        <v>52</v>
      </c>
      <c r="P6" s="61" t="s">
        <v>58</v>
      </c>
      <c r="Q6" s="61" t="s">
        <v>70</v>
      </c>
      <c r="R6" s="61" t="s">
        <v>60</v>
      </c>
      <c r="S6" s="61" t="s">
        <v>71</v>
      </c>
      <c r="T6" s="61" t="s">
        <v>62</v>
      </c>
      <c r="U6" s="63">
        <v>1.805</v>
      </c>
      <c r="V6" s="58" t="s">
        <v>62</v>
      </c>
      <c r="W6" s="58" t="s">
        <v>62</v>
      </c>
      <c r="X6" s="58" t="s">
        <v>62</v>
      </c>
      <c r="Y6" s="58" t="s">
        <v>62</v>
      </c>
      <c r="Z6" s="72" t="s">
        <v>72</v>
      </c>
      <c r="AA6" s="72"/>
      <c r="AB6" s="72">
        <v>493</v>
      </c>
      <c r="AC6" s="72">
        <v>260</v>
      </c>
      <c r="AD6" s="72">
        <v>2.5</v>
      </c>
      <c r="AE6" s="73">
        <f t="shared" si="1"/>
        <v>2.518737</v>
      </c>
      <c r="AF6" s="73">
        <f t="shared" si="2"/>
        <v>0.713737</v>
      </c>
      <c r="AG6" s="84">
        <f t="shared" si="3"/>
        <v>0.716629008904066</v>
      </c>
      <c r="AH6" s="72"/>
      <c r="AI6" s="72"/>
      <c r="AJ6" s="85"/>
      <c r="AK6" s="85"/>
      <c r="AL6" s="58">
        <v>1</v>
      </c>
      <c r="AM6" s="72"/>
      <c r="AN6" s="72">
        <v>3.9</v>
      </c>
      <c r="AO6" s="89">
        <f t="shared" si="4"/>
        <v>9.8230743</v>
      </c>
      <c r="AP6" s="89"/>
      <c r="AQ6" s="89">
        <v>0.28</v>
      </c>
      <c r="AR6" s="89">
        <v>0.15</v>
      </c>
      <c r="AS6" s="89">
        <v>0.15</v>
      </c>
      <c r="AT6" s="89"/>
      <c r="AU6" s="89"/>
      <c r="AV6" s="89"/>
      <c r="AW6" s="89"/>
      <c r="AX6" s="89"/>
      <c r="AY6" s="89"/>
    </row>
    <row r="7" s="54" customFormat="1" ht="45" customHeight="1" spans="1:51">
      <c r="A7" s="58">
        <v>3</v>
      </c>
      <c r="B7" s="58" t="s">
        <v>49</v>
      </c>
      <c r="C7" s="58"/>
      <c r="D7" s="58" t="s">
        <v>75</v>
      </c>
      <c r="E7" s="60" t="s">
        <v>76</v>
      </c>
      <c r="F7" s="58" t="s">
        <v>62</v>
      </c>
      <c r="G7" s="58" t="s">
        <v>53</v>
      </c>
      <c r="H7" s="58" t="s">
        <v>54</v>
      </c>
      <c r="I7" s="58"/>
      <c r="J7" s="58" t="s">
        <v>55</v>
      </c>
      <c r="K7" s="58" t="str">
        <f t="shared" si="0"/>
        <v>SHT0016448</v>
      </c>
      <c r="L7" s="58" t="s">
        <v>55</v>
      </c>
      <c r="M7" s="58" t="s">
        <v>56</v>
      </c>
      <c r="N7" s="58" t="s">
        <v>57</v>
      </c>
      <c r="O7" s="58" t="s">
        <v>52</v>
      </c>
      <c r="P7" s="61" t="s">
        <v>58</v>
      </c>
      <c r="Q7" s="61" t="s">
        <v>70</v>
      </c>
      <c r="R7" s="61" t="s">
        <v>60</v>
      </c>
      <c r="S7" s="61" t="s">
        <v>77</v>
      </c>
      <c r="T7" s="61" t="s">
        <v>62</v>
      </c>
      <c r="U7" s="63">
        <v>1.495</v>
      </c>
      <c r="V7" s="58" t="s">
        <v>62</v>
      </c>
      <c r="W7" s="58" t="s">
        <v>62</v>
      </c>
      <c r="X7" s="58" t="s">
        <v>62</v>
      </c>
      <c r="Y7" s="58" t="s">
        <v>62</v>
      </c>
      <c r="Z7" s="72" t="s">
        <v>72</v>
      </c>
      <c r="AA7" s="72"/>
      <c r="AB7" s="72">
        <v>380</v>
      </c>
      <c r="AC7" s="72">
        <v>226</v>
      </c>
      <c r="AD7" s="72">
        <v>2.5</v>
      </c>
      <c r="AE7" s="73">
        <f t="shared" si="1"/>
        <v>1.687542</v>
      </c>
      <c r="AF7" s="73">
        <f t="shared" si="2"/>
        <v>0.192542</v>
      </c>
      <c r="AG7" s="84">
        <f t="shared" si="3"/>
        <v>0.885903876762771</v>
      </c>
      <c r="AH7" s="72"/>
      <c r="AI7" s="72"/>
      <c r="AJ7" s="85"/>
      <c r="AK7" s="85"/>
      <c r="AL7" s="58">
        <v>1</v>
      </c>
      <c r="AM7" s="72"/>
      <c r="AN7" s="72">
        <v>3.9</v>
      </c>
      <c r="AO7" s="89">
        <f t="shared" si="4"/>
        <v>6.5814138</v>
      </c>
      <c r="AP7" s="89"/>
      <c r="AQ7" s="89">
        <v>0.2</v>
      </c>
      <c r="AR7" s="89">
        <v>0.1</v>
      </c>
      <c r="AS7" s="89">
        <v>0.1</v>
      </c>
      <c r="AT7" s="89"/>
      <c r="AU7" s="89"/>
      <c r="AV7" s="89"/>
      <c r="AW7" s="89"/>
      <c r="AX7" s="89"/>
      <c r="AY7" s="89"/>
    </row>
    <row r="8" s="54" customFormat="1" ht="45" customHeight="1" spans="1:51">
      <c r="A8" s="58">
        <v>3</v>
      </c>
      <c r="B8" s="58" t="s">
        <v>49</v>
      </c>
      <c r="C8" s="58"/>
      <c r="D8" s="58" t="s">
        <v>78</v>
      </c>
      <c r="E8" s="60" t="s">
        <v>79</v>
      </c>
      <c r="F8" s="58" t="s">
        <v>62</v>
      </c>
      <c r="G8" s="58" t="s">
        <v>53</v>
      </c>
      <c r="H8" s="58" t="s">
        <v>54</v>
      </c>
      <c r="I8" s="58"/>
      <c r="J8" s="58" t="s">
        <v>55</v>
      </c>
      <c r="K8" s="58" t="str">
        <f t="shared" si="0"/>
        <v>SHT0016449</v>
      </c>
      <c r="L8" s="58" t="s">
        <v>55</v>
      </c>
      <c r="M8" s="58" t="s">
        <v>56</v>
      </c>
      <c r="N8" s="58" t="s">
        <v>57</v>
      </c>
      <c r="O8" s="58" t="s">
        <v>52</v>
      </c>
      <c r="P8" s="61" t="s">
        <v>58</v>
      </c>
      <c r="Q8" s="61" t="s">
        <v>70</v>
      </c>
      <c r="R8" s="61" t="s">
        <v>60</v>
      </c>
      <c r="S8" s="61" t="s">
        <v>80</v>
      </c>
      <c r="T8" s="61" t="s">
        <v>62</v>
      </c>
      <c r="U8" s="63">
        <v>0.924</v>
      </c>
      <c r="V8" s="58" t="s">
        <v>62</v>
      </c>
      <c r="W8" s="58" t="s">
        <v>62</v>
      </c>
      <c r="X8" s="58" t="s">
        <v>62</v>
      </c>
      <c r="Y8" s="58" t="s">
        <v>62</v>
      </c>
      <c r="Z8" s="72" t="s">
        <v>72</v>
      </c>
      <c r="AA8" s="72"/>
      <c r="AB8" s="72">
        <v>414</v>
      </c>
      <c r="AC8" s="72">
        <v>141</v>
      </c>
      <c r="AD8" s="72">
        <v>2.5</v>
      </c>
      <c r="AE8" s="73">
        <f t="shared" si="1"/>
        <v>1.1470491</v>
      </c>
      <c r="AF8" s="73">
        <f t="shared" si="2"/>
        <v>0.2230491</v>
      </c>
      <c r="AG8" s="84">
        <f t="shared" si="3"/>
        <v>0.805545290083921</v>
      </c>
      <c r="AH8" s="72"/>
      <c r="AI8" s="72"/>
      <c r="AJ8" s="85"/>
      <c r="AK8" s="85"/>
      <c r="AL8" s="58">
        <v>1</v>
      </c>
      <c r="AM8" s="72"/>
      <c r="AN8" s="72">
        <v>3.9</v>
      </c>
      <c r="AO8" s="89">
        <f t="shared" si="4"/>
        <v>4.47349149</v>
      </c>
      <c r="AP8" s="89"/>
      <c r="AQ8" s="89">
        <v>0.18</v>
      </c>
      <c r="AR8" s="89">
        <v>0.1</v>
      </c>
      <c r="AS8" s="89">
        <v>0.1</v>
      </c>
      <c r="AT8" s="89"/>
      <c r="AU8" s="89"/>
      <c r="AV8" s="89"/>
      <c r="AW8" s="89"/>
      <c r="AX8" s="89"/>
      <c r="AY8" s="89"/>
    </row>
    <row r="9" s="54" customFormat="1" ht="45" customHeight="1" spans="1:51">
      <c r="A9" s="58">
        <v>3</v>
      </c>
      <c r="B9" s="58" t="s">
        <v>49</v>
      </c>
      <c r="C9" s="58"/>
      <c r="D9" s="58" t="s">
        <v>81</v>
      </c>
      <c r="E9" s="60" t="s">
        <v>82</v>
      </c>
      <c r="F9" s="58" t="s">
        <v>62</v>
      </c>
      <c r="G9" s="58" t="s">
        <v>53</v>
      </c>
      <c r="H9" s="58" t="s">
        <v>54</v>
      </c>
      <c r="I9" s="58"/>
      <c r="J9" s="58" t="s">
        <v>55</v>
      </c>
      <c r="K9" s="58" t="str">
        <f t="shared" si="0"/>
        <v>SHT0016650</v>
      </c>
      <c r="L9" s="58" t="s">
        <v>55</v>
      </c>
      <c r="M9" s="58" t="s">
        <v>56</v>
      </c>
      <c r="N9" s="58" t="s">
        <v>57</v>
      </c>
      <c r="O9" s="58" t="s">
        <v>52</v>
      </c>
      <c r="P9" s="61" t="s">
        <v>58</v>
      </c>
      <c r="Q9" s="61" t="s">
        <v>83</v>
      </c>
      <c r="R9" s="61" t="s">
        <v>60</v>
      </c>
      <c r="S9" s="61" t="s">
        <v>84</v>
      </c>
      <c r="T9" s="61" t="s">
        <v>62</v>
      </c>
      <c r="U9" s="63">
        <v>0.026</v>
      </c>
      <c r="V9" s="58" t="s">
        <v>62</v>
      </c>
      <c r="W9" s="58" t="s">
        <v>62</v>
      </c>
      <c r="X9" s="58" t="s">
        <v>62</v>
      </c>
      <c r="Y9" s="58" t="s">
        <v>62</v>
      </c>
      <c r="Z9" s="72" t="s">
        <v>72</v>
      </c>
      <c r="AA9" s="72"/>
      <c r="AB9" s="72">
        <v>69</v>
      </c>
      <c r="AC9" s="72">
        <v>52</v>
      </c>
      <c r="AD9" s="72">
        <v>1.5</v>
      </c>
      <c r="AE9" s="73">
        <f t="shared" si="1"/>
        <v>0.04230252</v>
      </c>
      <c r="AF9" s="73">
        <f t="shared" si="2"/>
        <v>0.01630252</v>
      </c>
      <c r="AG9" s="84">
        <f t="shared" si="3"/>
        <v>0.614620594706887</v>
      </c>
      <c r="AH9" s="72"/>
      <c r="AI9" s="72"/>
      <c r="AJ9" s="85"/>
      <c r="AK9" s="85"/>
      <c r="AL9" s="58">
        <v>2</v>
      </c>
      <c r="AM9" s="72"/>
      <c r="AN9" s="72">
        <v>3.9</v>
      </c>
      <c r="AO9" s="89">
        <f t="shared" si="4"/>
        <v>0.164979828</v>
      </c>
      <c r="AP9" s="89"/>
      <c r="AQ9" s="89">
        <v>0.03</v>
      </c>
      <c r="AR9" s="89">
        <v>0.03</v>
      </c>
      <c r="AS9" s="89">
        <v>0.03</v>
      </c>
      <c r="AT9" s="89"/>
      <c r="AU9" s="89"/>
      <c r="AV9" s="89"/>
      <c r="AW9" s="89"/>
      <c r="AX9" s="89"/>
      <c r="AY9" s="89"/>
    </row>
    <row r="10" s="54" customFormat="1" ht="45" customHeight="1" spans="1:51">
      <c r="A10" s="58">
        <v>3</v>
      </c>
      <c r="B10" s="58" t="s">
        <v>49</v>
      </c>
      <c r="C10" s="58"/>
      <c r="D10" s="58" t="s">
        <v>85</v>
      </c>
      <c r="E10" s="60" t="s">
        <v>86</v>
      </c>
      <c r="F10" s="58" t="s">
        <v>62</v>
      </c>
      <c r="G10" s="58" t="s">
        <v>53</v>
      </c>
      <c r="H10" s="58" t="s">
        <v>54</v>
      </c>
      <c r="I10" s="58"/>
      <c r="J10" s="58" t="s">
        <v>55</v>
      </c>
      <c r="K10" s="58" t="str">
        <f t="shared" si="0"/>
        <v>SHT0016450</v>
      </c>
      <c r="L10" s="58" t="s">
        <v>55</v>
      </c>
      <c r="M10" s="58" t="s">
        <v>56</v>
      </c>
      <c r="N10" s="58" t="s">
        <v>57</v>
      </c>
      <c r="O10" s="58" t="s">
        <v>52</v>
      </c>
      <c r="P10" s="61" t="s">
        <v>58</v>
      </c>
      <c r="Q10" s="61" t="s">
        <v>70</v>
      </c>
      <c r="R10" s="61" t="s">
        <v>60</v>
      </c>
      <c r="S10" s="61" t="s">
        <v>84</v>
      </c>
      <c r="T10" s="61" t="s">
        <v>62</v>
      </c>
      <c r="U10" s="63">
        <v>0.28</v>
      </c>
      <c r="V10" s="58" t="s">
        <v>62</v>
      </c>
      <c r="W10" s="58" t="s">
        <v>62</v>
      </c>
      <c r="X10" s="58" t="s">
        <v>62</v>
      </c>
      <c r="Y10" s="58" t="s">
        <v>62</v>
      </c>
      <c r="Z10" s="72" t="s">
        <v>72</v>
      </c>
      <c r="AA10" s="72"/>
      <c r="AB10" s="72">
        <v>330</v>
      </c>
      <c r="AC10" s="72">
        <v>45</v>
      </c>
      <c r="AD10" s="72">
        <v>2.5</v>
      </c>
      <c r="AE10" s="73">
        <f t="shared" si="1"/>
        <v>0.2918025</v>
      </c>
      <c r="AF10" s="73">
        <f t="shared" si="2"/>
        <v>0.0118025</v>
      </c>
      <c r="AG10" s="84">
        <f t="shared" si="3"/>
        <v>0.959553122402995</v>
      </c>
      <c r="AH10" s="72"/>
      <c r="AI10" s="72"/>
      <c r="AJ10" s="85"/>
      <c r="AK10" s="85"/>
      <c r="AL10" s="58">
        <v>1</v>
      </c>
      <c r="AM10" s="72"/>
      <c r="AN10" s="72">
        <v>3.9</v>
      </c>
      <c r="AO10" s="89">
        <f t="shared" si="4"/>
        <v>1.13802975</v>
      </c>
      <c r="AP10" s="89"/>
      <c r="AQ10" s="89">
        <v>0.15</v>
      </c>
      <c r="AR10" s="89">
        <v>0.07</v>
      </c>
      <c r="AS10" s="89">
        <v>0.07</v>
      </c>
      <c r="AT10" s="89"/>
      <c r="AU10" s="89"/>
      <c r="AV10" s="89"/>
      <c r="AW10" s="89"/>
      <c r="AX10" s="89"/>
      <c r="AY10" s="89"/>
    </row>
    <row r="11" s="54" customFormat="1" ht="45" customHeight="1" spans="1:51">
      <c r="A11" s="58">
        <v>3</v>
      </c>
      <c r="B11" s="58" t="s">
        <v>49</v>
      </c>
      <c r="C11" s="58"/>
      <c r="D11" s="58" t="s">
        <v>87</v>
      </c>
      <c r="E11" s="60" t="s">
        <v>88</v>
      </c>
      <c r="F11" s="58" t="s">
        <v>62</v>
      </c>
      <c r="G11" s="58" t="s">
        <v>53</v>
      </c>
      <c r="H11" s="58" t="s">
        <v>54</v>
      </c>
      <c r="I11" s="58"/>
      <c r="J11" s="58" t="s">
        <v>55</v>
      </c>
      <c r="K11" s="58" t="str">
        <f t="shared" si="0"/>
        <v>SHT0016651</v>
      </c>
      <c r="L11" s="58" t="s">
        <v>55</v>
      </c>
      <c r="M11" s="58" t="s">
        <v>56</v>
      </c>
      <c r="N11" s="58" t="s">
        <v>57</v>
      </c>
      <c r="O11" s="58" t="s">
        <v>52</v>
      </c>
      <c r="P11" s="61" t="s">
        <v>58</v>
      </c>
      <c r="Q11" s="61" t="s">
        <v>83</v>
      </c>
      <c r="R11" s="61" t="s">
        <v>60</v>
      </c>
      <c r="S11" s="61" t="s">
        <v>84</v>
      </c>
      <c r="T11" s="61" t="s">
        <v>62</v>
      </c>
      <c r="U11" s="63">
        <v>0.009</v>
      </c>
      <c r="V11" s="58" t="s">
        <v>62</v>
      </c>
      <c r="W11" s="58" t="s">
        <v>62</v>
      </c>
      <c r="X11" s="58" t="s">
        <v>62</v>
      </c>
      <c r="Y11" s="58" t="s">
        <v>62</v>
      </c>
      <c r="Z11" s="72" t="s">
        <v>72</v>
      </c>
      <c r="AA11" s="72"/>
      <c r="AB11" s="72">
        <v>50</v>
      </c>
      <c r="AC11" s="72">
        <v>31.5</v>
      </c>
      <c r="AD11" s="72">
        <v>1.5</v>
      </c>
      <c r="AE11" s="73">
        <f t="shared" si="1"/>
        <v>0.01856925</v>
      </c>
      <c r="AF11" s="73">
        <f t="shared" si="2"/>
        <v>0.00956925</v>
      </c>
      <c r="AG11" s="84">
        <f t="shared" si="3"/>
        <v>0.484672240397431</v>
      </c>
      <c r="AH11" s="72"/>
      <c r="AI11" s="72"/>
      <c r="AJ11" s="85"/>
      <c r="AK11" s="85"/>
      <c r="AL11" s="58">
        <v>2</v>
      </c>
      <c r="AM11" s="72"/>
      <c r="AN11" s="72">
        <v>3.9</v>
      </c>
      <c r="AO11" s="89">
        <f t="shared" si="4"/>
        <v>0.072420075</v>
      </c>
      <c r="AP11" s="89"/>
      <c r="AQ11" s="89">
        <v>0.03</v>
      </c>
      <c r="AR11" s="89">
        <v>0.03</v>
      </c>
      <c r="AS11" s="89">
        <v>0.03</v>
      </c>
      <c r="AT11" s="89"/>
      <c r="AU11" s="89"/>
      <c r="AV11" s="89"/>
      <c r="AW11" s="89"/>
      <c r="AX11" s="89"/>
      <c r="AY11" s="89"/>
    </row>
    <row r="12" s="54" customFormat="1" ht="45" customHeight="1" spans="1:51">
      <c r="A12" s="58">
        <v>3</v>
      </c>
      <c r="B12" s="58" t="s">
        <v>62</v>
      </c>
      <c r="C12" s="58"/>
      <c r="D12" s="58" t="s">
        <v>89</v>
      </c>
      <c r="E12" s="60" t="s">
        <v>90</v>
      </c>
      <c r="F12" s="58" t="s">
        <v>62</v>
      </c>
      <c r="G12" s="58" t="s">
        <v>53</v>
      </c>
      <c r="H12" s="58" t="s">
        <v>54</v>
      </c>
      <c r="I12" s="58"/>
      <c r="J12" s="58" t="s">
        <v>55</v>
      </c>
      <c r="K12" s="58" t="str">
        <f t="shared" si="0"/>
        <v>Q37108</v>
      </c>
      <c r="L12" s="58" t="s">
        <v>55</v>
      </c>
      <c r="M12" s="58" t="s">
        <v>57</v>
      </c>
      <c r="N12" s="58" t="s">
        <v>56</v>
      </c>
      <c r="O12" s="58" t="s">
        <v>91</v>
      </c>
      <c r="P12" s="61" t="s">
        <v>62</v>
      </c>
      <c r="Q12" s="58" t="s">
        <v>62</v>
      </c>
      <c r="R12" s="58" t="s">
        <v>62</v>
      </c>
      <c r="S12" s="58" t="s">
        <v>62</v>
      </c>
      <c r="T12" s="58" t="s">
        <v>62</v>
      </c>
      <c r="U12" s="64">
        <v>0.006</v>
      </c>
      <c r="V12" s="58" t="s">
        <v>62</v>
      </c>
      <c r="W12" s="58" t="s">
        <v>62</v>
      </c>
      <c r="X12" s="58" t="s">
        <v>62</v>
      </c>
      <c r="Y12" s="58" t="s">
        <v>62</v>
      </c>
      <c r="Z12" s="72"/>
      <c r="AA12" s="72"/>
      <c r="AB12" s="72"/>
      <c r="AC12" s="72"/>
      <c r="AD12" s="72"/>
      <c r="AE12" s="73"/>
      <c r="AF12" s="73"/>
      <c r="AG12" s="84"/>
      <c r="AH12" s="72"/>
      <c r="AI12" s="72"/>
      <c r="AJ12" s="85"/>
      <c r="AK12" s="85"/>
      <c r="AL12" s="58">
        <v>4</v>
      </c>
      <c r="AM12" s="72"/>
      <c r="AN12" s="72"/>
      <c r="AO12" s="89">
        <v>0.15</v>
      </c>
      <c r="AP12" s="89"/>
      <c r="AQ12" s="89"/>
      <c r="AR12" s="89"/>
      <c r="AS12" s="89"/>
      <c r="AT12" s="89"/>
      <c r="AU12" s="89"/>
      <c r="AV12" s="89"/>
      <c r="AW12" s="89"/>
      <c r="AX12" s="89"/>
      <c r="AY12" s="89"/>
    </row>
    <row r="13" s="54" customFormat="1" ht="45" customHeight="1" spans="1:51">
      <c r="A13" s="58">
        <v>2</v>
      </c>
      <c r="B13" s="58" t="s">
        <v>49</v>
      </c>
      <c r="C13" s="58"/>
      <c r="D13" s="58" t="s">
        <v>92</v>
      </c>
      <c r="E13" s="60" t="s">
        <v>93</v>
      </c>
      <c r="F13" s="58" t="s">
        <v>62</v>
      </c>
      <c r="G13" s="58" t="s">
        <v>53</v>
      </c>
      <c r="H13" s="58" t="s">
        <v>54</v>
      </c>
      <c r="I13" s="58"/>
      <c r="J13" s="58" t="s">
        <v>55</v>
      </c>
      <c r="K13" s="58" t="str">
        <f t="shared" si="0"/>
        <v>SHT0016656</v>
      </c>
      <c r="L13" s="58" t="s">
        <v>55</v>
      </c>
      <c r="M13" s="58" t="s">
        <v>56</v>
      </c>
      <c r="N13" s="58" t="s">
        <v>57</v>
      </c>
      <c r="O13" s="58" t="s">
        <v>66</v>
      </c>
      <c r="P13" s="61" t="s">
        <v>67</v>
      </c>
      <c r="Q13" s="58" t="s">
        <v>62</v>
      </c>
      <c r="R13" s="58" t="s">
        <v>62</v>
      </c>
      <c r="S13" s="58" t="s">
        <v>94</v>
      </c>
      <c r="T13" s="58" t="s">
        <v>62</v>
      </c>
      <c r="U13" s="64">
        <f>U14+U15+U15+U16+U16</f>
        <v>1.182</v>
      </c>
      <c r="V13" s="58" t="s">
        <v>62</v>
      </c>
      <c r="W13" s="58" t="s">
        <v>62</v>
      </c>
      <c r="X13" s="58" t="s">
        <v>62</v>
      </c>
      <c r="Y13" s="58" t="s">
        <v>62</v>
      </c>
      <c r="Z13" s="72" t="s">
        <v>42</v>
      </c>
      <c r="AA13" s="72"/>
      <c r="AB13" s="72"/>
      <c r="AC13" s="72"/>
      <c r="AD13" s="72"/>
      <c r="AE13" s="73"/>
      <c r="AF13" s="73"/>
      <c r="AG13" s="84"/>
      <c r="AH13" s="72"/>
      <c r="AI13" s="72"/>
      <c r="AJ13" s="85"/>
      <c r="AK13" s="85"/>
      <c r="AL13" s="58">
        <v>1</v>
      </c>
      <c r="AM13" s="72"/>
      <c r="AN13" s="72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</row>
    <row r="14" s="54" customFormat="1" ht="45" customHeight="1" spans="1:51">
      <c r="A14" s="58">
        <v>3</v>
      </c>
      <c r="B14" s="58" t="s">
        <v>49</v>
      </c>
      <c r="C14" s="58"/>
      <c r="D14" s="58" t="s">
        <v>95</v>
      </c>
      <c r="E14" s="60" t="s">
        <v>96</v>
      </c>
      <c r="F14" s="58" t="s">
        <v>62</v>
      </c>
      <c r="G14" s="58" t="s">
        <v>53</v>
      </c>
      <c r="H14" s="58" t="s">
        <v>54</v>
      </c>
      <c r="I14" s="58"/>
      <c r="J14" s="58" t="s">
        <v>55</v>
      </c>
      <c r="K14" s="58" t="str">
        <f t="shared" si="0"/>
        <v>SHT0016451</v>
      </c>
      <c r="L14" s="58" t="s">
        <v>55</v>
      </c>
      <c r="M14" s="58" t="s">
        <v>56</v>
      </c>
      <c r="N14" s="58" t="s">
        <v>57</v>
      </c>
      <c r="O14" s="58" t="s">
        <v>91</v>
      </c>
      <c r="P14" s="61" t="s">
        <v>58</v>
      </c>
      <c r="Q14" s="58" t="s">
        <v>97</v>
      </c>
      <c r="R14" s="61" t="s">
        <v>60</v>
      </c>
      <c r="S14" s="58" t="s">
        <v>94</v>
      </c>
      <c r="T14" s="58" t="s">
        <v>62</v>
      </c>
      <c r="U14" s="64">
        <v>1.126</v>
      </c>
      <c r="V14" s="58" t="s">
        <v>62</v>
      </c>
      <c r="W14" s="58" t="s">
        <v>62</v>
      </c>
      <c r="X14" s="58" t="s">
        <v>62</v>
      </c>
      <c r="Y14" s="58" t="s">
        <v>62</v>
      </c>
      <c r="Z14" s="72" t="s">
        <v>72</v>
      </c>
      <c r="AA14" s="72"/>
      <c r="AB14" s="72">
        <v>361</v>
      </c>
      <c r="AC14" s="72">
        <v>208</v>
      </c>
      <c r="AD14" s="72">
        <v>2</v>
      </c>
      <c r="AE14" s="73">
        <f t="shared" ref="AE14:AE17" si="5">AB14*AC14*AD14*7860/1000000000</f>
        <v>1.18038336</v>
      </c>
      <c r="AF14" s="73">
        <f t="shared" ref="AF14:AF17" si="6">AE14-U14</f>
        <v>0.0543833600000001</v>
      </c>
      <c r="AG14" s="84">
        <f t="shared" ref="AG14:AG21" si="7">U14/AE14</f>
        <v>0.953927374916569</v>
      </c>
      <c r="AH14" s="72"/>
      <c r="AI14" s="72"/>
      <c r="AJ14" s="85"/>
      <c r="AK14" s="85"/>
      <c r="AL14" s="58">
        <v>1</v>
      </c>
      <c r="AM14" s="72"/>
      <c r="AN14" s="72">
        <v>3.9</v>
      </c>
      <c r="AO14" s="89">
        <f t="shared" ref="AO14:AO17" si="8">AN14*AE14</f>
        <v>4.603495104</v>
      </c>
      <c r="AP14" s="89"/>
      <c r="AQ14" s="89">
        <v>0.18</v>
      </c>
      <c r="AR14" s="89">
        <v>0.08</v>
      </c>
      <c r="AS14" s="89">
        <v>0.08</v>
      </c>
      <c r="AT14" s="89"/>
      <c r="AU14" s="89"/>
      <c r="AV14" s="89"/>
      <c r="AW14" s="89"/>
      <c r="AX14" s="89"/>
      <c r="AY14" s="89"/>
    </row>
    <row r="15" s="54" customFormat="1" ht="45" customHeight="1" spans="1:51">
      <c r="A15" s="58">
        <v>3</v>
      </c>
      <c r="B15" s="58" t="s">
        <v>49</v>
      </c>
      <c r="C15" s="58"/>
      <c r="D15" s="58" t="s">
        <v>98</v>
      </c>
      <c r="E15" s="60" t="s">
        <v>99</v>
      </c>
      <c r="F15" s="58" t="s">
        <v>62</v>
      </c>
      <c r="G15" s="58" t="s">
        <v>53</v>
      </c>
      <c r="H15" s="58" t="s">
        <v>54</v>
      </c>
      <c r="I15" s="58"/>
      <c r="J15" s="58" t="s">
        <v>55</v>
      </c>
      <c r="K15" s="58" t="str">
        <f t="shared" si="0"/>
        <v>SHT0016652</v>
      </c>
      <c r="L15" s="58" t="s">
        <v>55</v>
      </c>
      <c r="M15" s="58" t="s">
        <v>56</v>
      </c>
      <c r="N15" s="58" t="s">
        <v>57</v>
      </c>
      <c r="O15" s="58" t="s">
        <v>52</v>
      </c>
      <c r="P15" s="61" t="s">
        <v>58</v>
      </c>
      <c r="Q15" s="61" t="s">
        <v>83</v>
      </c>
      <c r="R15" s="61" t="s">
        <v>60</v>
      </c>
      <c r="S15" s="61" t="s">
        <v>84</v>
      </c>
      <c r="T15" s="61" t="s">
        <v>62</v>
      </c>
      <c r="U15" s="63">
        <v>0.014</v>
      </c>
      <c r="V15" s="58" t="s">
        <v>62</v>
      </c>
      <c r="W15" s="58" t="s">
        <v>62</v>
      </c>
      <c r="X15" s="58" t="s">
        <v>62</v>
      </c>
      <c r="Y15" s="58" t="s">
        <v>62</v>
      </c>
      <c r="Z15" s="72" t="s">
        <v>72</v>
      </c>
      <c r="AA15" s="72"/>
      <c r="AB15" s="72">
        <v>58</v>
      </c>
      <c r="AC15" s="72">
        <v>56</v>
      </c>
      <c r="AD15" s="72">
        <v>1.5</v>
      </c>
      <c r="AE15" s="73">
        <f t="shared" si="5"/>
        <v>0.03829392</v>
      </c>
      <c r="AF15" s="73">
        <f t="shared" si="6"/>
        <v>0.02429392</v>
      </c>
      <c r="AG15" s="84">
        <f t="shared" si="7"/>
        <v>0.365593284782545</v>
      </c>
      <c r="AH15" s="72"/>
      <c r="AI15" s="72"/>
      <c r="AJ15" s="85"/>
      <c r="AK15" s="85"/>
      <c r="AL15" s="58">
        <v>2</v>
      </c>
      <c r="AM15" s="72"/>
      <c r="AN15" s="72">
        <v>3.9</v>
      </c>
      <c r="AO15" s="89">
        <f t="shared" si="8"/>
        <v>0.149346288</v>
      </c>
      <c r="AP15" s="89"/>
      <c r="AQ15" s="89">
        <v>0.03</v>
      </c>
      <c r="AR15" s="89">
        <v>0.03</v>
      </c>
      <c r="AS15" s="89">
        <v>0.03</v>
      </c>
      <c r="AT15" s="89"/>
      <c r="AU15" s="89"/>
      <c r="AV15" s="89"/>
      <c r="AW15" s="89"/>
      <c r="AX15" s="89"/>
      <c r="AY15" s="89"/>
    </row>
    <row r="16" s="54" customFormat="1" ht="45" customHeight="1" spans="1:51">
      <c r="A16" s="58">
        <v>3</v>
      </c>
      <c r="B16" s="58" t="s">
        <v>49</v>
      </c>
      <c r="C16" s="58"/>
      <c r="D16" s="58" t="s">
        <v>100</v>
      </c>
      <c r="E16" s="60" t="s">
        <v>101</v>
      </c>
      <c r="F16" s="58" t="s">
        <v>62</v>
      </c>
      <c r="G16" s="58" t="s">
        <v>53</v>
      </c>
      <c r="H16" s="58" t="s">
        <v>54</v>
      </c>
      <c r="I16" s="58"/>
      <c r="J16" s="58" t="s">
        <v>55</v>
      </c>
      <c r="K16" s="58" t="str">
        <f t="shared" si="0"/>
        <v>SHT0016653</v>
      </c>
      <c r="L16" s="58" t="s">
        <v>55</v>
      </c>
      <c r="M16" s="58" t="s">
        <v>56</v>
      </c>
      <c r="N16" s="58" t="s">
        <v>57</v>
      </c>
      <c r="O16" s="58" t="s">
        <v>52</v>
      </c>
      <c r="P16" s="61" t="s">
        <v>58</v>
      </c>
      <c r="Q16" s="61" t="s">
        <v>83</v>
      </c>
      <c r="R16" s="61" t="s">
        <v>60</v>
      </c>
      <c r="S16" s="61" t="s">
        <v>84</v>
      </c>
      <c r="T16" s="61" t="s">
        <v>62</v>
      </c>
      <c r="U16" s="63">
        <v>0.014</v>
      </c>
      <c r="V16" s="58" t="s">
        <v>62</v>
      </c>
      <c r="W16" s="58" t="s">
        <v>62</v>
      </c>
      <c r="X16" s="58" t="s">
        <v>62</v>
      </c>
      <c r="Y16" s="58" t="s">
        <v>62</v>
      </c>
      <c r="Z16" s="72" t="s">
        <v>72</v>
      </c>
      <c r="AA16" s="72"/>
      <c r="AB16" s="72">
        <v>50</v>
      </c>
      <c r="AC16" s="72">
        <v>32</v>
      </c>
      <c r="AD16" s="72">
        <v>1.5</v>
      </c>
      <c r="AE16" s="73">
        <f t="shared" si="5"/>
        <v>0.018864</v>
      </c>
      <c r="AF16" s="73">
        <f t="shared" si="6"/>
        <v>0.004864</v>
      </c>
      <c r="AG16" s="84">
        <f t="shared" si="7"/>
        <v>0.742154368108567</v>
      </c>
      <c r="AH16" s="72"/>
      <c r="AI16" s="72"/>
      <c r="AJ16" s="85"/>
      <c r="AK16" s="85"/>
      <c r="AL16" s="58">
        <v>2</v>
      </c>
      <c r="AM16" s="72"/>
      <c r="AN16" s="72">
        <v>3.9</v>
      </c>
      <c r="AO16" s="89">
        <f t="shared" si="8"/>
        <v>0.0735696</v>
      </c>
      <c r="AP16" s="89"/>
      <c r="AQ16" s="89">
        <v>0.03</v>
      </c>
      <c r="AR16" s="89">
        <v>0.03</v>
      </c>
      <c r="AS16" s="89">
        <v>0.03</v>
      </c>
      <c r="AT16" s="89"/>
      <c r="AU16" s="89"/>
      <c r="AV16" s="89"/>
      <c r="AW16" s="89"/>
      <c r="AX16" s="89"/>
      <c r="AY16" s="89"/>
    </row>
    <row r="17" s="54" customFormat="1" ht="45" customHeight="1" spans="1:51">
      <c r="A17" s="58">
        <v>2</v>
      </c>
      <c r="B17" s="58" t="s">
        <v>49</v>
      </c>
      <c r="C17" s="58"/>
      <c r="D17" s="58" t="s">
        <v>102</v>
      </c>
      <c r="E17" s="60" t="s">
        <v>103</v>
      </c>
      <c r="F17" s="58" t="s">
        <v>62</v>
      </c>
      <c r="G17" s="58" t="s">
        <v>53</v>
      </c>
      <c r="H17" s="58" t="s">
        <v>54</v>
      </c>
      <c r="I17" s="58"/>
      <c r="J17" s="58" t="s">
        <v>55</v>
      </c>
      <c r="K17" s="58" t="str">
        <f t="shared" si="0"/>
        <v>SHT0016452</v>
      </c>
      <c r="L17" s="58" t="s">
        <v>55</v>
      </c>
      <c r="M17" s="58" t="s">
        <v>56</v>
      </c>
      <c r="N17" s="58" t="s">
        <v>57</v>
      </c>
      <c r="O17" s="58" t="s">
        <v>52</v>
      </c>
      <c r="P17" s="61" t="s">
        <v>58</v>
      </c>
      <c r="Q17" s="61" t="s">
        <v>83</v>
      </c>
      <c r="R17" s="58" t="s">
        <v>62</v>
      </c>
      <c r="S17" s="58" t="s">
        <v>104</v>
      </c>
      <c r="T17" s="58" t="s">
        <v>62</v>
      </c>
      <c r="U17" s="64">
        <v>0.032</v>
      </c>
      <c r="V17" s="58" t="s">
        <v>62</v>
      </c>
      <c r="W17" s="58" t="s">
        <v>62</v>
      </c>
      <c r="X17" s="58" t="s">
        <v>62</v>
      </c>
      <c r="Y17" s="58" t="s">
        <v>62</v>
      </c>
      <c r="Z17" s="72" t="s">
        <v>72</v>
      </c>
      <c r="AA17" s="72"/>
      <c r="AB17" s="72">
        <v>88</v>
      </c>
      <c r="AC17" s="72">
        <v>54</v>
      </c>
      <c r="AD17" s="72">
        <v>1.5</v>
      </c>
      <c r="AE17" s="73">
        <f t="shared" si="5"/>
        <v>0.05602608</v>
      </c>
      <c r="AF17" s="73">
        <f t="shared" si="6"/>
        <v>0.02402608</v>
      </c>
      <c r="AG17" s="84">
        <f t="shared" si="7"/>
        <v>0.571162572858926</v>
      </c>
      <c r="AH17" s="72"/>
      <c r="AI17" s="72"/>
      <c r="AJ17" s="85"/>
      <c r="AK17" s="85"/>
      <c r="AL17" s="58">
        <v>2</v>
      </c>
      <c r="AM17" s="72"/>
      <c r="AN17" s="72">
        <v>3.9</v>
      </c>
      <c r="AO17" s="89">
        <f t="shared" si="8"/>
        <v>0.218501712</v>
      </c>
      <c r="AP17" s="89"/>
      <c r="AQ17" s="89">
        <v>0.03</v>
      </c>
      <c r="AR17" s="89">
        <v>0.03</v>
      </c>
      <c r="AS17" s="89">
        <v>0.03</v>
      </c>
      <c r="AT17" s="89"/>
      <c r="AU17" s="89"/>
      <c r="AV17" s="89"/>
      <c r="AW17" s="89"/>
      <c r="AX17" s="89"/>
      <c r="AY17" s="89"/>
    </row>
    <row r="18" s="54" customFormat="1" ht="45" customHeight="1" spans="1:51">
      <c r="A18" s="58">
        <v>2</v>
      </c>
      <c r="B18" s="58" t="s">
        <v>49</v>
      </c>
      <c r="C18" s="58"/>
      <c r="D18" s="58" t="s">
        <v>105</v>
      </c>
      <c r="E18" s="60" t="s">
        <v>106</v>
      </c>
      <c r="F18" s="58" t="s">
        <v>62</v>
      </c>
      <c r="G18" s="58" t="s">
        <v>53</v>
      </c>
      <c r="H18" s="58" t="s">
        <v>54</v>
      </c>
      <c r="I18" s="58"/>
      <c r="J18" s="58" t="s">
        <v>55</v>
      </c>
      <c r="K18" s="58" t="str">
        <f t="shared" si="0"/>
        <v>SHT0016453</v>
      </c>
      <c r="L18" s="58" t="s">
        <v>55</v>
      </c>
      <c r="M18" s="58" t="s">
        <v>56</v>
      </c>
      <c r="N18" s="58" t="s">
        <v>57</v>
      </c>
      <c r="O18" s="58" t="s">
        <v>107</v>
      </c>
      <c r="P18" s="61" t="s">
        <v>108</v>
      </c>
      <c r="Q18" s="58" t="s">
        <v>109</v>
      </c>
      <c r="R18" s="58" t="s">
        <v>62</v>
      </c>
      <c r="S18" s="58" t="s">
        <v>110</v>
      </c>
      <c r="T18" s="58" t="s">
        <v>62</v>
      </c>
      <c r="U18" s="64">
        <v>0.002</v>
      </c>
      <c r="V18" s="58" t="s">
        <v>62</v>
      </c>
      <c r="W18" s="58" t="s">
        <v>62</v>
      </c>
      <c r="X18" s="58" t="s">
        <v>62</v>
      </c>
      <c r="Y18" s="58" t="s">
        <v>62</v>
      </c>
      <c r="Z18" s="72"/>
      <c r="AA18" s="72"/>
      <c r="AB18" s="72"/>
      <c r="AC18" s="72"/>
      <c r="AD18" s="72"/>
      <c r="AE18" s="72">
        <f t="shared" ref="AE18:AE21" si="9">U18</f>
        <v>0.002</v>
      </c>
      <c r="AF18" s="72"/>
      <c r="AG18" s="84">
        <f t="shared" si="7"/>
        <v>1</v>
      </c>
      <c r="AH18" s="72"/>
      <c r="AI18" s="72"/>
      <c r="AJ18" s="85"/>
      <c r="AK18" s="85"/>
      <c r="AL18" s="58">
        <v>2</v>
      </c>
      <c r="AM18" s="72"/>
      <c r="AN18" s="72">
        <v>20</v>
      </c>
      <c r="AO18" s="89">
        <f>AN18*U18</f>
        <v>0.04</v>
      </c>
      <c r="AP18" s="89"/>
      <c r="AQ18" s="89"/>
      <c r="AR18" s="89"/>
      <c r="AS18" s="89"/>
      <c r="AT18" s="89"/>
      <c r="AU18" s="89"/>
      <c r="AV18" s="89"/>
      <c r="AW18" s="89"/>
      <c r="AX18" s="89"/>
      <c r="AY18" s="89"/>
    </row>
    <row r="19" s="54" customFormat="1" ht="45" customHeight="1" spans="1:51">
      <c r="A19" s="58">
        <v>2</v>
      </c>
      <c r="B19" s="58" t="s">
        <v>49</v>
      </c>
      <c r="C19" s="58"/>
      <c r="D19" s="58" t="s">
        <v>111</v>
      </c>
      <c r="E19" s="60" t="s">
        <v>112</v>
      </c>
      <c r="F19" s="58" t="s">
        <v>113</v>
      </c>
      <c r="G19" s="58" t="s">
        <v>53</v>
      </c>
      <c r="H19" s="58" t="s">
        <v>54</v>
      </c>
      <c r="I19" s="58"/>
      <c r="J19" s="58" t="s">
        <v>55</v>
      </c>
      <c r="K19" s="58" t="str">
        <f t="shared" si="0"/>
        <v>SHT0016430</v>
      </c>
      <c r="L19" s="58" t="s">
        <v>55</v>
      </c>
      <c r="M19" s="58" t="s">
        <v>56</v>
      </c>
      <c r="N19" s="58" t="s">
        <v>57</v>
      </c>
      <c r="O19" s="58" t="s">
        <v>52</v>
      </c>
      <c r="P19" s="61" t="s">
        <v>58</v>
      </c>
      <c r="Q19" s="58" t="s">
        <v>62</v>
      </c>
      <c r="R19" s="58" t="s">
        <v>62</v>
      </c>
      <c r="S19" s="58" t="s">
        <v>114</v>
      </c>
      <c r="T19" s="58" t="s">
        <v>62</v>
      </c>
      <c r="U19" s="64">
        <v>0.003</v>
      </c>
      <c r="V19" s="58" t="s">
        <v>62</v>
      </c>
      <c r="W19" s="58" t="s">
        <v>62</v>
      </c>
      <c r="X19" s="58" t="s">
        <v>62</v>
      </c>
      <c r="Y19" s="58" t="s">
        <v>62</v>
      </c>
      <c r="Z19" s="72" t="s">
        <v>115</v>
      </c>
      <c r="AA19" s="72"/>
      <c r="AB19" s="72"/>
      <c r="AC19" s="72"/>
      <c r="AD19" s="72"/>
      <c r="AE19" s="72">
        <f t="shared" si="9"/>
        <v>0.003</v>
      </c>
      <c r="AF19" s="72"/>
      <c r="AG19" s="84">
        <f t="shared" si="7"/>
        <v>1</v>
      </c>
      <c r="AH19" s="72"/>
      <c r="AI19" s="72"/>
      <c r="AJ19" s="85"/>
      <c r="AK19" s="85"/>
      <c r="AL19" s="58">
        <v>2</v>
      </c>
      <c r="AM19" s="72"/>
      <c r="AN19" s="72">
        <v>3.9</v>
      </c>
      <c r="AO19" s="89">
        <f>AN19*AE19</f>
        <v>0.0117</v>
      </c>
      <c r="AP19" s="89"/>
      <c r="AQ19" s="89"/>
      <c r="AR19" s="90">
        <v>0.1</v>
      </c>
      <c r="AS19" s="89"/>
      <c r="AT19" s="89"/>
      <c r="AU19" s="89"/>
      <c r="AV19" s="89"/>
      <c r="AW19" s="89"/>
      <c r="AX19" s="89"/>
      <c r="AY19" s="89"/>
    </row>
    <row r="20" s="54" customFormat="1" ht="45" customHeight="1" spans="1:51">
      <c r="A20" s="58">
        <v>2</v>
      </c>
      <c r="B20" s="58" t="s">
        <v>49</v>
      </c>
      <c r="C20" s="58"/>
      <c r="D20" s="58" t="s">
        <v>116</v>
      </c>
      <c r="E20" s="60" t="s">
        <v>117</v>
      </c>
      <c r="F20" s="58" t="s">
        <v>62</v>
      </c>
      <c r="G20" s="58" t="s">
        <v>53</v>
      </c>
      <c r="H20" s="58" t="s">
        <v>54</v>
      </c>
      <c r="I20" s="58"/>
      <c r="J20" s="58" t="s">
        <v>55</v>
      </c>
      <c r="K20" s="58" t="str">
        <f t="shared" si="0"/>
        <v>SHT0016654</v>
      </c>
      <c r="L20" s="58" t="s">
        <v>55</v>
      </c>
      <c r="M20" s="58" t="s">
        <v>56</v>
      </c>
      <c r="N20" s="58" t="s">
        <v>57</v>
      </c>
      <c r="O20" s="58" t="s">
        <v>52</v>
      </c>
      <c r="P20" s="61" t="s">
        <v>58</v>
      </c>
      <c r="Q20" s="61" t="s">
        <v>118</v>
      </c>
      <c r="R20" s="61" t="s">
        <v>60</v>
      </c>
      <c r="S20" s="61" t="s">
        <v>84</v>
      </c>
      <c r="T20" s="61" t="s">
        <v>62</v>
      </c>
      <c r="U20" s="63">
        <v>0.026</v>
      </c>
      <c r="V20" s="58" t="s">
        <v>62</v>
      </c>
      <c r="W20" s="58" t="s">
        <v>62</v>
      </c>
      <c r="X20" s="58" t="s">
        <v>62</v>
      </c>
      <c r="Y20" s="58" t="s">
        <v>62</v>
      </c>
      <c r="Z20" s="72" t="s">
        <v>119</v>
      </c>
      <c r="AA20" s="72"/>
      <c r="AB20" s="72">
        <f>U20/0.125*1000</f>
        <v>208</v>
      </c>
      <c r="AC20" s="72"/>
      <c r="AD20" s="72"/>
      <c r="AE20" s="73">
        <f>AB20*0.125/1000</f>
        <v>0.026</v>
      </c>
      <c r="AF20" s="73"/>
      <c r="AG20" s="84">
        <f t="shared" si="7"/>
        <v>1</v>
      </c>
      <c r="AH20" s="72"/>
      <c r="AI20" s="72"/>
      <c r="AJ20" s="85"/>
      <c r="AK20" s="85"/>
      <c r="AL20" s="58">
        <v>2</v>
      </c>
      <c r="AM20" s="72"/>
      <c r="AN20" s="72">
        <v>3.9</v>
      </c>
      <c r="AO20" s="89">
        <f t="shared" ref="AO19:AO21" si="10">AN20*AE20</f>
        <v>0.1014</v>
      </c>
      <c r="AP20" s="89"/>
      <c r="AQ20" s="89"/>
      <c r="AR20" s="90">
        <v>0.15</v>
      </c>
      <c r="AS20" s="89"/>
      <c r="AT20" s="89"/>
      <c r="AU20" s="89"/>
      <c r="AV20" s="89"/>
      <c r="AW20" s="89"/>
      <c r="AX20" s="89"/>
      <c r="AY20" s="89"/>
    </row>
    <row r="21" s="54" customFormat="1" ht="45" customHeight="1" spans="1:51">
      <c r="A21" s="58">
        <v>2</v>
      </c>
      <c r="B21" s="58" t="s">
        <v>49</v>
      </c>
      <c r="C21" s="58"/>
      <c r="D21" s="58" t="s">
        <v>120</v>
      </c>
      <c r="E21" s="60" t="s">
        <v>121</v>
      </c>
      <c r="F21" s="58" t="s">
        <v>113</v>
      </c>
      <c r="G21" s="58" t="s">
        <v>53</v>
      </c>
      <c r="H21" s="58" t="s">
        <v>54</v>
      </c>
      <c r="I21" s="58"/>
      <c r="J21" s="58" t="s">
        <v>55</v>
      </c>
      <c r="K21" s="58" t="str">
        <f t="shared" si="0"/>
        <v>SHT0016655</v>
      </c>
      <c r="L21" s="58" t="s">
        <v>55</v>
      </c>
      <c r="M21" s="58" t="s">
        <v>56</v>
      </c>
      <c r="N21" s="58" t="s">
        <v>57</v>
      </c>
      <c r="O21" s="58" t="s">
        <v>52</v>
      </c>
      <c r="P21" s="61" t="s">
        <v>58</v>
      </c>
      <c r="Q21" s="58" t="s">
        <v>62</v>
      </c>
      <c r="R21" s="58" t="s">
        <v>62</v>
      </c>
      <c r="S21" s="58" t="s">
        <v>114</v>
      </c>
      <c r="T21" s="58" t="s">
        <v>62</v>
      </c>
      <c r="U21" s="64">
        <v>0.008</v>
      </c>
      <c r="V21" s="58" t="s">
        <v>62</v>
      </c>
      <c r="W21" s="58" t="s">
        <v>62</v>
      </c>
      <c r="X21" s="58" t="s">
        <v>62</v>
      </c>
      <c r="Y21" s="58" t="s">
        <v>62</v>
      </c>
      <c r="Z21" s="72" t="s">
        <v>115</v>
      </c>
      <c r="AA21" s="72"/>
      <c r="AB21" s="72"/>
      <c r="AC21" s="72"/>
      <c r="AD21" s="72"/>
      <c r="AE21" s="72">
        <f t="shared" si="9"/>
        <v>0.008</v>
      </c>
      <c r="AF21" s="72"/>
      <c r="AG21" s="84">
        <f t="shared" si="7"/>
        <v>1</v>
      </c>
      <c r="AH21" s="72"/>
      <c r="AI21" s="72"/>
      <c r="AJ21" s="85"/>
      <c r="AK21" s="85"/>
      <c r="AL21" s="58">
        <v>2</v>
      </c>
      <c r="AM21" s="72"/>
      <c r="AN21" s="72">
        <v>3.9</v>
      </c>
      <c r="AO21" s="89">
        <f t="shared" si="10"/>
        <v>0.0312</v>
      </c>
      <c r="AP21" s="89"/>
      <c r="AQ21" s="89"/>
      <c r="AR21" s="90">
        <v>0.1</v>
      </c>
      <c r="AS21" s="89"/>
      <c r="AT21" s="89"/>
      <c r="AU21" s="89"/>
      <c r="AV21" s="89"/>
      <c r="AW21" s="89"/>
      <c r="AX21" s="89"/>
      <c r="AY21" s="89"/>
    </row>
  </sheetData>
  <mergeCells count="48">
    <mergeCell ref="AB1:AD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E1:AE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</mergeCells>
  <conditionalFormatting sqref="AL1">
    <cfRule type="cellIs" dxfId="0" priority="11" operator="equal">
      <formula>1</formula>
    </cfRule>
    <cfRule type="cellIs" dxfId="1" priority="12" operator="equal">
      <formula>0</formula>
    </cfRule>
  </conditionalFormatting>
  <conditionalFormatting sqref="B3">
    <cfRule type="containsText" dxfId="2" priority="92" operator="between" text="J6G">
      <formula>NOT(ISERROR(SEARCH("J6G",B3)))</formula>
    </cfRule>
  </conditionalFormatting>
  <conditionalFormatting sqref="C3">
    <cfRule type="duplicateValues" dxfId="3" priority="78"/>
    <cfRule type="duplicateValues" dxfId="3" priority="79"/>
  </conditionalFormatting>
  <conditionalFormatting sqref="D3">
    <cfRule type="duplicateValues" dxfId="3" priority="80"/>
    <cfRule type="duplicateValues" dxfId="3" priority="81"/>
  </conditionalFormatting>
  <conditionalFormatting sqref="K3">
    <cfRule type="duplicateValues" dxfId="3" priority="90"/>
    <cfRule type="duplicateValues" dxfId="3" priority="91"/>
  </conditionalFormatting>
  <conditionalFormatting sqref="M3:N3">
    <cfRule type="cellIs" dxfId="1" priority="84" operator="equal">
      <formula>"N"</formula>
    </cfRule>
    <cfRule type="cellIs" dxfId="4" priority="85" operator="equal">
      <formula>"Y"</formula>
    </cfRule>
    <cfRule type="cellIs" dxfId="5" priority="86" operator="equal">
      <formula>"N"</formula>
    </cfRule>
    <cfRule type="cellIs" dxfId="5" priority="87" operator="equal">
      <formula>"Y"</formula>
    </cfRule>
    <cfRule type="cellIs" dxfId="1" priority="88" operator="equal">
      <formula>"N"</formula>
    </cfRule>
    <cfRule type="cellIs" dxfId="4" priority="89" operator="equal">
      <formula>"Y"</formula>
    </cfRule>
  </conditionalFormatting>
  <conditionalFormatting sqref="D9">
    <cfRule type="duplicateValues" dxfId="3" priority="64"/>
  </conditionalFormatting>
  <conditionalFormatting sqref="D11">
    <cfRule type="duplicateValues" dxfId="3" priority="63"/>
  </conditionalFormatting>
  <conditionalFormatting sqref="B12">
    <cfRule type="cellIs" dxfId="5" priority="76" operator="equal">
      <formula>"J6L"</formula>
    </cfRule>
  </conditionalFormatting>
  <conditionalFormatting sqref="D12">
    <cfRule type="duplicateValues" dxfId="3" priority="67"/>
    <cfRule type="duplicateValues" dxfId="3" priority="68"/>
  </conditionalFormatting>
  <conditionalFormatting sqref="M13:N13">
    <cfRule type="cellIs" dxfId="1" priority="57" operator="equal">
      <formula>"N"</formula>
    </cfRule>
    <cfRule type="cellIs" dxfId="4" priority="58" operator="equal">
      <formula>"Y"</formula>
    </cfRule>
    <cfRule type="cellIs" dxfId="5" priority="59" operator="equal">
      <formula>"N"</formula>
    </cfRule>
    <cfRule type="cellIs" dxfId="5" priority="60" operator="equal">
      <formula>"Y"</formula>
    </cfRule>
  </conditionalFormatting>
  <conditionalFormatting sqref="AL13">
    <cfRule type="cellIs" dxfId="0" priority="44" operator="equal">
      <formula>1</formula>
    </cfRule>
    <cfRule type="cellIs" dxfId="1" priority="45" operator="equal">
      <formula>0</formula>
    </cfRule>
    <cfRule type="cellIs" dxfId="6" priority="46" operator="equal">
      <formula>0</formula>
    </cfRule>
    <cfRule type="cellIs" dxfId="1" priority="47" operator="equal">
      <formula>1</formula>
    </cfRule>
  </conditionalFormatting>
  <conditionalFormatting sqref="D20">
    <cfRule type="duplicateValues" dxfId="3" priority="66"/>
  </conditionalFormatting>
  <conditionalFormatting sqref="AL20">
    <cfRule type="cellIs" dxfId="1" priority="51" operator="equal">
      <formula>0</formula>
    </cfRule>
  </conditionalFormatting>
  <conditionalFormatting sqref="C4:C21">
    <cfRule type="duplicateValues" dxfId="3" priority="82"/>
    <cfRule type="duplicateValues" dxfId="3" priority="83"/>
  </conditionalFormatting>
  <conditionalFormatting sqref="D15:D16">
    <cfRule type="duplicateValues" dxfId="3" priority="65"/>
  </conditionalFormatting>
  <conditionalFormatting sqref="AL3:AL11">
    <cfRule type="cellIs" dxfId="1" priority="48" operator="equal">
      <formula>0</formula>
    </cfRule>
    <cfRule type="cellIs" dxfId="0" priority="55" operator="equal">
      <formula>1</formula>
    </cfRule>
    <cfRule type="cellIs" dxfId="1" priority="56" operator="equal">
      <formula>0</formula>
    </cfRule>
  </conditionalFormatting>
  <conditionalFormatting sqref="AL3:AL21">
    <cfRule type="cellIs" dxfId="1" priority="49" operator="equal">
      <formula>0</formula>
    </cfRule>
    <cfRule type="cellIs" dxfId="0" priority="52" operator="equal">
      <formula>1</formula>
    </cfRule>
  </conditionalFormatting>
  <conditionalFormatting sqref="AL15:AL16">
    <cfRule type="cellIs" dxfId="1" priority="50" operator="equal">
      <formula>0</formula>
    </cfRule>
  </conditionalFormatting>
  <conditionalFormatting sqref="AL14:AL21 AL3:AL11">
    <cfRule type="cellIs" dxfId="1" priority="54" operator="equal">
      <formula>1</formula>
    </cfRule>
  </conditionalFormatting>
  <conditionalFormatting sqref="AL3:AL11 AL14:AL21">
    <cfRule type="cellIs" dxfId="6" priority="53" operator="equal">
      <formula>0</formula>
    </cfRule>
  </conditionalFormatting>
  <conditionalFormatting sqref="B4:B11 B13:B21">
    <cfRule type="containsText" dxfId="2" priority="77" operator="between" text="J6G">
      <formula>NOT(ISERROR(SEARCH("J6G",B4)))</formula>
    </cfRule>
  </conditionalFormatting>
  <conditionalFormatting sqref="D10 D4:D8">
    <cfRule type="duplicateValues" dxfId="3" priority="74"/>
  </conditionalFormatting>
  <conditionalFormatting sqref="D4:D11 D13:D21">
    <cfRule type="duplicateValues" dxfId="3" priority="73"/>
  </conditionalFormatting>
  <conditionalFormatting sqref="M4:N11">
    <cfRule type="cellIs" dxfId="1" priority="71" operator="equal">
      <formula>"N"</formula>
    </cfRule>
    <cfRule type="cellIs" dxfId="4" priority="72" operator="equal">
      <formula>"Y"</formula>
    </cfRule>
  </conditionalFormatting>
  <conditionalFormatting sqref="M4:N11 M14:N21">
    <cfRule type="cellIs" dxfId="5" priority="69" operator="equal">
      <formula>"N"</formula>
    </cfRule>
    <cfRule type="cellIs" dxfId="5" priority="70" operator="equal">
      <formula>"Y"</formula>
    </cfRule>
  </conditionalFormatting>
  <conditionalFormatting sqref="M4:N21">
    <cfRule type="cellIs" dxfId="1" priority="61" operator="equal">
      <formula>"N"</formula>
    </cfRule>
    <cfRule type="cellIs" dxfId="4" priority="62" operator="equal">
      <formula>"Y"</formula>
    </cfRule>
  </conditionalFormatting>
  <conditionalFormatting sqref="D17:D19 D21 D13:D14">
    <cfRule type="duplicateValues" dxfId="3" priority="75"/>
  </conditionalFormatting>
  <dataValidations count="1">
    <dataValidation allowBlank="1" showErrorMessage="1" sqref="Q3 Q20 Q5:Q11 Q15:Q17"/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C13" sqref="C13"/>
    </sheetView>
  </sheetViews>
  <sheetFormatPr defaultColWidth="8.87272727272727" defaultRowHeight="14" outlineLevelCol="2"/>
  <cols>
    <col min="1" max="1" width="10.3727272727273" style="49" customWidth="1"/>
    <col min="2" max="2" width="11.2545454545455" style="49" customWidth="1"/>
    <col min="3" max="3" width="13.1272727272727" style="49" customWidth="1"/>
    <col min="4" max="17" width="7" style="1" customWidth="1"/>
    <col min="18" max="16384" width="8.87272727272727" style="1"/>
  </cols>
  <sheetData>
    <row r="1" spans="1:3">
      <c r="A1" s="50" t="s">
        <v>122</v>
      </c>
      <c r="B1" s="50" t="s">
        <v>123</v>
      </c>
      <c r="C1" s="50" t="s">
        <v>124</v>
      </c>
    </row>
    <row r="2" ht="13.5" customHeight="1" spans="1:3">
      <c r="A2" s="47" t="s">
        <v>125</v>
      </c>
      <c r="B2" s="47" t="s">
        <v>126</v>
      </c>
      <c r="C2" s="51">
        <v>0.03</v>
      </c>
    </row>
    <row r="3" ht="13.5" customHeight="1" spans="1:3">
      <c r="A3" s="47" t="s">
        <v>125</v>
      </c>
      <c r="B3" s="47" t="s">
        <v>127</v>
      </c>
      <c r="C3" s="51">
        <v>0.03</v>
      </c>
    </row>
    <row r="4" ht="13.5" customHeight="1" spans="1:3">
      <c r="A4" s="47" t="s">
        <v>125</v>
      </c>
      <c r="B4" s="47" t="s">
        <v>128</v>
      </c>
      <c r="C4" s="51">
        <v>0.03</v>
      </c>
    </row>
    <row r="5" ht="13.5" customHeight="1" spans="1:3">
      <c r="A5" s="47" t="s">
        <v>125</v>
      </c>
      <c r="B5" s="47" t="s">
        <v>129</v>
      </c>
      <c r="C5" s="51">
        <v>0.04</v>
      </c>
    </row>
    <row r="6" ht="13.5" customHeight="1" spans="1:3">
      <c r="A6" s="47" t="s">
        <v>125</v>
      </c>
      <c r="B6" s="47" t="s">
        <v>130</v>
      </c>
      <c r="C6" s="51">
        <v>0.04</v>
      </c>
    </row>
    <row r="7" ht="13.5" customHeight="1" spans="1:3">
      <c r="A7" s="47" t="s">
        <v>125</v>
      </c>
      <c r="B7" s="47" t="s">
        <v>131</v>
      </c>
      <c r="C7" s="51">
        <v>0.04</v>
      </c>
    </row>
    <row r="8" ht="13.5" customHeight="1" spans="1:3">
      <c r="A8" s="47" t="s">
        <v>125</v>
      </c>
      <c r="B8" s="47" t="s">
        <v>132</v>
      </c>
      <c r="C8" s="51">
        <v>0.05</v>
      </c>
    </row>
    <row r="9" ht="13.5" customHeight="1" spans="1:3">
      <c r="A9" s="47" t="s">
        <v>125</v>
      </c>
      <c r="B9" s="47" t="s">
        <v>133</v>
      </c>
      <c r="C9" s="51">
        <v>0.07</v>
      </c>
    </row>
    <row r="10" ht="13.5" customHeight="1" spans="1:3">
      <c r="A10" s="47" t="s">
        <v>125</v>
      </c>
      <c r="B10" s="47" t="s">
        <v>134</v>
      </c>
      <c r="C10" s="51">
        <v>0.075</v>
      </c>
    </row>
    <row r="11" ht="13.5" customHeight="1" spans="1:3">
      <c r="A11" s="47" t="s">
        <v>125</v>
      </c>
      <c r="B11" s="47" t="s">
        <v>135</v>
      </c>
      <c r="C11" s="51">
        <v>0.08</v>
      </c>
    </row>
    <row r="12" ht="13.5" customHeight="1" spans="1:3">
      <c r="A12" s="47" t="s">
        <v>125</v>
      </c>
      <c r="B12" s="47" t="s">
        <v>136</v>
      </c>
      <c r="C12" s="51">
        <v>0.1</v>
      </c>
    </row>
    <row r="13" ht="13.5" customHeight="1" spans="1:3">
      <c r="A13" s="47" t="s">
        <v>125</v>
      </c>
      <c r="B13" s="47" t="s">
        <v>137</v>
      </c>
      <c r="C13" s="52">
        <v>0.15</v>
      </c>
    </row>
    <row r="14" ht="13.5" customHeight="1" spans="1:3">
      <c r="A14" s="47" t="s">
        <v>125</v>
      </c>
      <c r="B14" s="47" t="s">
        <v>138</v>
      </c>
      <c r="C14" s="51">
        <v>0.18</v>
      </c>
    </row>
    <row r="15" ht="13.5" customHeight="1" spans="1:3">
      <c r="A15" s="47" t="s">
        <v>125</v>
      </c>
      <c r="B15" s="47" t="s">
        <v>139</v>
      </c>
      <c r="C15" s="52">
        <v>0.2</v>
      </c>
    </row>
    <row r="16" ht="13.5" customHeight="1" spans="1:3">
      <c r="A16" s="47" t="s">
        <v>125</v>
      </c>
      <c r="B16" s="47" t="s">
        <v>140</v>
      </c>
      <c r="C16" s="52">
        <v>0.28</v>
      </c>
    </row>
    <row r="17" ht="13.5" customHeight="1" spans="1:3">
      <c r="A17" s="47" t="s">
        <v>125</v>
      </c>
      <c r="B17" s="47" t="s">
        <v>141</v>
      </c>
      <c r="C17" s="52"/>
    </row>
    <row r="18" ht="13.5" customHeight="1" spans="1:3">
      <c r="A18" s="47" t="s">
        <v>142</v>
      </c>
      <c r="B18" s="47" t="s">
        <v>136</v>
      </c>
      <c r="C18" s="52"/>
    </row>
    <row r="19" spans="1:3">
      <c r="A19" s="47" t="s">
        <v>142</v>
      </c>
      <c r="B19" s="47" t="s">
        <v>137</v>
      </c>
      <c r="C19" s="52">
        <v>0.2</v>
      </c>
    </row>
    <row r="20" spans="1:3">
      <c r="A20" s="47" t="s">
        <v>142</v>
      </c>
      <c r="B20" s="47" t="s">
        <v>139</v>
      </c>
      <c r="C20" s="52">
        <v>0.25</v>
      </c>
    </row>
    <row r="21" spans="1:3">
      <c r="A21" s="47" t="s">
        <v>142</v>
      </c>
      <c r="B21" s="47" t="s">
        <v>143</v>
      </c>
      <c r="C21" s="52">
        <v>0.53</v>
      </c>
    </row>
    <row r="22" spans="1:3">
      <c r="A22" s="47" t="s">
        <v>42</v>
      </c>
      <c r="B22" s="47" t="s">
        <v>144</v>
      </c>
      <c r="C22" s="52">
        <v>0.04</v>
      </c>
    </row>
    <row r="23" spans="1:3">
      <c r="A23" s="47" t="s">
        <v>145</v>
      </c>
      <c r="B23" s="47" t="s">
        <v>146</v>
      </c>
      <c r="C23" s="47">
        <v>0.07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3"/>
  <sheetViews>
    <sheetView workbookViewId="0">
      <selection activeCell="E21" sqref="E21"/>
    </sheetView>
  </sheetViews>
  <sheetFormatPr defaultColWidth="9" defaultRowHeight="14"/>
  <cols>
    <col min="1" max="1" width="3.62727272727273" customWidth="1"/>
    <col min="2" max="2" width="9.12727272727273" customWidth="1"/>
    <col min="4" max="4" width="13.2545454545455" customWidth="1"/>
    <col min="5" max="5" width="12.6272727272727" customWidth="1"/>
    <col min="6" max="6" width="13.1272727272727" customWidth="1"/>
    <col min="7" max="7" width="4.62727272727273" customWidth="1"/>
    <col min="8" max="8" width="5.12727272727273" customWidth="1"/>
    <col min="9" max="10" width="7.12727272727273" customWidth="1"/>
    <col min="11" max="11" width="5.5" customWidth="1"/>
    <col min="12" max="13" width="5.75454545454545" customWidth="1"/>
    <col min="14" max="15" width="6.62727272727273" customWidth="1"/>
    <col min="16" max="16" width="7.12727272727273" customWidth="1"/>
    <col min="17" max="17" width="7" customWidth="1"/>
    <col min="18" max="18" width="6.87272727272727" customWidth="1"/>
    <col min="19" max="19" width="7.5" customWidth="1"/>
    <col min="22" max="22" width="12.6272727272727"/>
    <col min="23" max="23" width="5.12727272727273" customWidth="1"/>
    <col min="24" max="24" width="10.6363636363636" customWidth="1"/>
    <col min="26" max="26" width="7.37272727272727" customWidth="1"/>
  </cols>
  <sheetData>
    <row r="1" s="1" customFormat="1" ht="27.75" customHeight="1" spans="1:24">
      <c r="A1" s="3" t="s">
        <v>147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19.5" customHeight="1" spans="1:26">
      <c r="A2" s="4" t="s">
        <v>148</v>
      </c>
      <c r="B2" s="5" t="s">
        <v>149</v>
      </c>
      <c r="C2" s="5" t="s">
        <v>4</v>
      </c>
      <c r="D2" s="6" t="s">
        <v>150</v>
      </c>
      <c r="E2" s="5" t="s">
        <v>151</v>
      </c>
      <c r="F2" s="7" t="s">
        <v>152</v>
      </c>
      <c r="G2" s="5" t="s">
        <v>153</v>
      </c>
      <c r="H2" s="8" t="s">
        <v>154</v>
      </c>
      <c r="I2" s="22" t="s">
        <v>155</v>
      </c>
      <c r="J2" s="22"/>
      <c r="K2" s="22"/>
      <c r="L2" s="23" t="s">
        <v>156</v>
      </c>
      <c r="M2" s="23"/>
      <c r="N2" s="24" t="s">
        <v>157</v>
      </c>
      <c r="O2" s="24"/>
      <c r="P2" s="24"/>
      <c r="Q2" s="23" t="s">
        <v>158</v>
      </c>
      <c r="R2" s="23" t="s">
        <v>159</v>
      </c>
      <c r="S2" s="23"/>
      <c r="T2" s="23"/>
      <c r="U2" s="23"/>
      <c r="V2" s="23"/>
      <c r="W2" s="23" t="s">
        <v>44</v>
      </c>
      <c r="X2" s="35" t="s">
        <v>160</v>
      </c>
      <c r="Y2" s="5" t="s">
        <v>161</v>
      </c>
      <c r="Z2" s="47" t="s">
        <v>162</v>
      </c>
    </row>
    <row r="3" s="1" customFormat="1" ht="21" customHeight="1" spans="1:26">
      <c r="A3" s="9" t="s">
        <v>163</v>
      </c>
      <c r="B3" s="5"/>
      <c r="C3" s="5"/>
      <c r="D3" s="10"/>
      <c r="E3" s="5"/>
      <c r="F3" s="7"/>
      <c r="G3" s="5"/>
      <c r="H3" s="11"/>
      <c r="I3" s="22" t="s">
        <v>164</v>
      </c>
      <c r="J3" s="22" t="s">
        <v>165</v>
      </c>
      <c r="K3" s="22" t="s">
        <v>166</v>
      </c>
      <c r="L3" s="23" t="s">
        <v>15</v>
      </c>
      <c r="M3" s="23" t="s">
        <v>167</v>
      </c>
      <c r="N3" s="24" t="s">
        <v>168</v>
      </c>
      <c r="O3" s="24" t="s">
        <v>169</v>
      </c>
      <c r="P3" s="24" t="s">
        <v>167</v>
      </c>
      <c r="Q3" s="23"/>
      <c r="R3" s="23" t="s">
        <v>170</v>
      </c>
      <c r="S3" s="23" t="s">
        <v>171</v>
      </c>
      <c r="T3" s="23" t="s">
        <v>124</v>
      </c>
      <c r="U3" s="36" t="s">
        <v>172</v>
      </c>
      <c r="V3" s="37" t="s">
        <v>173</v>
      </c>
      <c r="W3" s="23"/>
      <c r="X3" s="35"/>
      <c r="Y3" s="5"/>
      <c r="Z3" s="47"/>
    </row>
    <row r="4" s="2" customFormat="1" ht="20.1" customHeight="1" spans="1:26">
      <c r="A4" s="12">
        <v>1</v>
      </c>
      <c r="B4" s="12" t="s">
        <v>50</v>
      </c>
      <c r="C4" s="12" t="s">
        <v>174</v>
      </c>
      <c r="D4" s="12"/>
      <c r="E4" s="13" t="s">
        <v>64</v>
      </c>
      <c r="F4" s="13" t="s">
        <v>175</v>
      </c>
      <c r="G4" s="13">
        <v>1</v>
      </c>
      <c r="H4" s="14" t="s">
        <v>58</v>
      </c>
      <c r="I4" s="25"/>
      <c r="J4" s="25"/>
      <c r="K4" s="25"/>
      <c r="L4" s="26">
        <v>3.9</v>
      </c>
      <c r="M4" s="26">
        <v>2.6</v>
      </c>
      <c r="N4" s="27">
        <f>I4*J4*K4*0.00000785</f>
        <v>0</v>
      </c>
      <c r="O4" s="28">
        <v>0.57</v>
      </c>
      <c r="P4" s="29">
        <f>N4-O4</f>
        <v>-0.57</v>
      </c>
      <c r="Q4" s="26">
        <f>L4*N4-M4*P4</f>
        <v>1.482</v>
      </c>
      <c r="R4" s="38" t="s">
        <v>39</v>
      </c>
      <c r="S4" s="39" t="s">
        <v>137</v>
      </c>
      <c r="T4" s="40">
        <v>0.15</v>
      </c>
      <c r="U4" s="41">
        <v>1</v>
      </c>
      <c r="V4" s="40">
        <f t="shared" ref="V4:V6" si="0">T4/U4</f>
        <v>0.15</v>
      </c>
      <c r="W4" s="42">
        <v>1.12</v>
      </c>
      <c r="X4" s="43">
        <f>(Q4+Q7+Q10+Q13+V18)*W4+Q16*1.03</f>
        <v>18.059296</v>
      </c>
      <c r="Y4" s="20">
        <v>39.92</v>
      </c>
      <c r="Z4" s="48">
        <f>(Y4-X4)/Y4</f>
        <v>0.547612825651303</v>
      </c>
    </row>
    <row r="5" s="2" customFormat="1" ht="20.1" customHeight="1" spans="1:26">
      <c r="A5" s="15"/>
      <c r="B5" s="15"/>
      <c r="C5" s="15"/>
      <c r="D5" s="15"/>
      <c r="E5" s="16"/>
      <c r="F5" s="16"/>
      <c r="G5" s="16"/>
      <c r="H5" s="16"/>
      <c r="I5" s="30"/>
      <c r="J5" s="30"/>
      <c r="K5" s="30"/>
      <c r="L5" s="31"/>
      <c r="M5" s="31"/>
      <c r="N5" s="32"/>
      <c r="O5" s="33"/>
      <c r="P5" s="32"/>
      <c r="Q5" s="31"/>
      <c r="R5" s="38" t="s">
        <v>41</v>
      </c>
      <c r="S5" s="39" t="s">
        <v>134</v>
      </c>
      <c r="T5" s="40">
        <v>0.08</v>
      </c>
      <c r="U5" s="44">
        <v>1</v>
      </c>
      <c r="V5" s="40">
        <f t="shared" si="0"/>
        <v>0.08</v>
      </c>
      <c r="W5" s="42"/>
      <c r="X5" s="43"/>
      <c r="Y5" s="20"/>
      <c r="Z5" s="48"/>
    </row>
    <row r="6" s="2" customFormat="1" ht="20.1" customHeight="1" spans="1:26">
      <c r="A6" s="15"/>
      <c r="B6" s="15"/>
      <c r="C6" s="15"/>
      <c r="D6" s="15"/>
      <c r="E6" s="16"/>
      <c r="F6" s="16"/>
      <c r="G6" s="16"/>
      <c r="H6" s="16"/>
      <c r="I6" s="30"/>
      <c r="J6" s="30"/>
      <c r="K6" s="30"/>
      <c r="L6" s="31"/>
      <c r="M6" s="31"/>
      <c r="N6" s="32"/>
      <c r="O6" s="33"/>
      <c r="P6" s="32"/>
      <c r="Q6" s="31"/>
      <c r="R6" s="45" t="s">
        <v>40</v>
      </c>
      <c r="S6" s="39" t="s">
        <v>134</v>
      </c>
      <c r="T6" s="40">
        <v>0.08</v>
      </c>
      <c r="U6" s="44">
        <v>1</v>
      </c>
      <c r="V6" s="40">
        <f t="shared" si="0"/>
        <v>0.08</v>
      </c>
      <c r="W6" s="42"/>
      <c r="X6" s="43"/>
      <c r="Y6" s="20"/>
      <c r="Z6" s="48"/>
    </row>
    <row r="7" s="2" customFormat="1" ht="20.1" customHeight="1" spans="1:26">
      <c r="A7" s="15"/>
      <c r="B7" s="15"/>
      <c r="C7" s="15"/>
      <c r="D7" s="15"/>
      <c r="E7" s="13"/>
      <c r="F7" s="13"/>
      <c r="G7" s="13">
        <v>1</v>
      </c>
      <c r="H7" s="14" t="s">
        <v>58</v>
      </c>
      <c r="I7" s="25"/>
      <c r="J7" s="25"/>
      <c r="K7" s="25"/>
      <c r="L7" s="26">
        <v>3.9</v>
      </c>
      <c r="M7" s="26">
        <v>2.6</v>
      </c>
      <c r="N7" s="27">
        <f>I7*J7*K7*0.00000785</f>
        <v>0</v>
      </c>
      <c r="O7" s="28">
        <v>0.57</v>
      </c>
      <c r="P7" s="29">
        <f>N7-O7</f>
        <v>-0.57</v>
      </c>
      <c r="Q7" s="26">
        <f>L7*N7-M7*P7</f>
        <v>1.482</v>
      </c>
      <c r="R7" s="38" t="s">
        <v>39</v>
      </c>
      <c r="S7" s="39" t="s">
        <v>137</v>
      </c>
      <c r="T7" s="40">
        <v>0.15</v>
      </c>
      <c r="U7" s="41">
        <v>1</v>
      </c>
      <c r="V7" s="40">
        <f t="shared" ref="V7:V9" si="1">T7/U7</f>
        <v>0.15</v>
      </c>
      <c r="W7" s="42"/>
      <c r="X7" s="43"/>
      <c r="Y7" s="20"/>
      <c r="Z7" s="48"/>
    </row>
    <row r="8" s="2" customFormat="1" ht="20.1" customHeight="1" spans="1:26">
      <c r="A8" s="15"/>
      <c r="B8" s="15"/>
      <c r="C8" s="15"/>
      <c r="D8" s="15"/>
      <c r="E8" s="13"/>
      <c r="F8" s="13"/>
      <c r="G8" s="13"/>
      <c r="H8" s="14"/>
      <c r="I8" s="25"/>
      <c r="J8" s="25"/>
      <c r="K8" s="25"/>
      <c r="L8" s="26"/>
      <c r="M8" s="26"/>
      <c r="N8" s="27"/>
      <c r="O8" s="28"/>
      <c r="P8" s="29"/>
      <c r="Q8" s="26"/>
      <c r="R8" s="38" t="s">
        <v>41</v>
      </c>
      <c r="S8" s="39" t="s">
        <v>134</v>
      </c>
      <c r="T8" s="40">
        <v>0.08</v>
      </c>
      <c r="U8" s="44">
        <v>1</v>
      </c>
      <c r="V8" s="40">
        <f t="shared" si="1"/>
        <v>0.08</v>
      </c>
      <c r="W8" s="42"/>
      <c r="X8" s="43"/>
      <c r="Y8" s="20"/>
      <c r="Z8" s="48"/>
    </row>
    <row r="9" s="2" customFormat="1" ht="20.1" customHeight="1" spans="1:26">
      <c r="A9" s="15"/>
      <c r="B9" s="15"/>
      <c r="C9" s="15"/>
      <c r="D9" s="15"/>
      <c r="E9" s="13"/>
      <c r="F9" s="13"/>
      <c r="G9" s="13"/>
      <c r="H9" s="14"/>
      <c r="I9" s="25"/>
      <c r="J9" s="25"/>
      <c r="K9" s="25"/>
      <c r="L9" s="26"/>
      <c r="M9" s="26"/>
      <c r="N9" s="27"/>
      <c r="O9" s="28"/>
      <c r="P9" s="29"/>
      <c r="Q9" s="26"/>
      <c r="R9" s="45" t="s">
        <v>40</v>
      </c>
      <c r="S9" s="39" t="s">
        <v>134</v>
      </c>
      <c r="T9" s="40">
        <v>0.08</v>
      </c>
      <c r="U9" s="44">
        <v>1</v>
      </c>
      <c r="V9" s="40">
        <f t="shared" si="1"/>
        <v>0.08</v>
      </c>
      <c r="W9" s="42"/>
      <c r="X9" s="43"/>
      <c r="Y9" s="20"/>
      <c r="Z9" s="48"/>
    </row>
    <row r="10" s="2" customFormat="1" ht="20.1" customHeight="1" spans="1:26">
      <c r="A10" s="15"/>
      <c r="B10" s="15"/>
      <c r="C10" s="15"/>
      <c r="D10" s="15"/>
      <c r="E10" s="13"/>
      <c r="F10" s="13"/>
      <c r="G10" s="13">
        <v>1</v>
      </c>
      <c r="H10" s="14" t="s">
        <v>58</v>
      </c>
      <c r="I10" s="25"/>
      <c r="J10" s="25"/>
      <c r="K10" s="25"/>
      <c r="L10" s="26">
        <v>3.9</v>
      </c>
      <c r="M10" s="26">
        <v>2.6</v>
      </c>
      <c r="N10" s="27">
        <f>I10*J10*K10*0.00000785</f>
        <v>0</v>
      </c>
      <c r="O10" s="34">
        <v>0.734</v>
      </c>
      <c r="P10" s="29">
        <f>N10-O10</f>
        <v>-0.734</v>
      </c>
      <c r="Q10" s="26">
        <f>L10*N10-M10*P10</f>
        <v>1.9084</v>
      </c>
      <c r="R10" s="38" t="s">
        <v>39</v>
      </c>
      <c r="S10" s="39" t="s">
        <v>137</v>
      </c>
      <c r="T10" s="40">
        <v>0.15</v>
      </c>
      <c r="U10" s="41">
        <v>1</v>
      </c>
      <c r="V10" s="40">
        <f t="shared" ref="V10:V12" si="2">T10/U10</f>
        <v>0.15</v>
      </c>
      <c r="W10" s="42"/>
      <c r="X10" s="43"/>
      <c r="Y10" s="20"/>
      <c r="Z10" s="48"/>
    </row>
    <row r="11" s="2" customFormat="1" ht="20.1" customHeight="1" spans="1:26">
      <c r="A11" s="15"/>
      <c r="B11" s="15"/>
      <c r="C11" s="15"/>
      <c r="D11" s="15"/>
      <c r="E11" s="13"/>
      <c r="F11" s="13"/>
      <c r="G11" s="13"/>
      <c r="H11" s="14"/>
      <c r="I11" s="25"/>
      <c r="J11" s="25"/>
      <c r="K11" s="25"/>
      <c r="L11" s="26"/>
      <c r="M11" s="26"/>
      <c r="N11" s="27"/>
      <c r="O11" s="34"/>
      <c r="P11" s="29"/>
      <c r="Q11" s="26"/>
      <c r="R11" s="38" t="s">
        <v>41</v>
      </c>
      <c r="S11" s="39" t="s">
        <v>134</v>
      </c>
      <c r="T11" s="40">
        <v>0.08</v>
      </c>
      <c r="U11" s="44">
        <v>1</v>
      </c>
      <c r="V11" s="40">
        <f t="shared" si="2"/>
        <v>0.08</v>
      </c>
      <c r="W11" s="42"/>
      <c r="X11" s="43"/>
      <c r="Y11" s="20"/>
      <c r="Z11" s="48"/>
    </row>
    <row r="12" s="2" customFormat="1" ht="20.1" customHeight="1" spans="1:26">
      <c r="A12" s="15"/>
      <c r="B12" s="15"/>
      <c r="C12" s="15"/>
      <c r="D12" s="15"/>
      <c r="E12" s="13"/>
      <c r="F12" s="13"/>
      <c r="G12" s="13"/>
      <c r="H12" s="14"/>
      <c r="I12" s="25"/>
      <c r="J12" s="25"/>
      <c r="K12" s="25"/>
      <c r="L12" s="26"/>
      <c r="M12" s="26"/>
      <c r="N12" s="27"/>
      <c r="O12" s="34"/>
      <c r="P12" s="29"/>
      <c r="Q12" s="26"/>
      <c r="R12" s="45" t="s">
        <v>40</v>
      </c>
      <c r="S12" s="39" t="s">
        <v>134</v>
      </c>
      <c r="T12" s="40">
        <v>0.08</v>
      </c>
      <c r="U12" s="44">
        <v>1</v>
      </c>
      <c r="V12" s="40">
        <f t="shared" si="2"/>
        <v>0.08</v>
      </c>
      <c r="W12" s="42"/>
      <c r="X12" s="43"/>
      <c r="Y12" s="20"/>
      <c r="Z12" s="48"/>
    </row>
    <row r="13" s="2" customFormat="1" ht="20.1" customHeight="1" spans="1:26">
      <c r="A13" s="15"/>
      <c r="B13" s="15"/>
      <c r="C13" s="15"/>
      <c r="D13" s="15"/>
      <c r="E13" s="13"/>
      <c r="F13" s="13"/>
      <c r="G13" s="13">
        <v>1</v>
      </c>
      <c r="H13" s="14" t="s">
        <v>58</v>
      </c>
      <c r="I13" s="25"/>
      <c r="J13" s="25"/>
      <c r="K13" s="25"/>
      <c r="L13" s="26">
        <v>3.9</v>
      </c>
      <c r="M13" s="26">
        <v>2.6</v>
      </c>
      <c r="N13" s="27">
        <f>I13*J13*K13*0.00000785</f>
        <v>0</v>
      </c>
      <c r="O13" s="34">
        <v>0.734</v>
      </c>
      <c r="P13" s="29">
        <f>N13-O13</f>
        <v>-0.734</v>
      </c>
      <c r="Q13" s="26">
        <f>L13*N13-M13*P13</f>
        <v>1.9084</v>
      </c>
      <c r="R13" s="38" t="s">
        <v>39</v>
      </c>
      <c r="S13" s="39" t="s">
        <v>137</v>
      </c>
      <c r="T13" s="40">
        <v>0.15</v>
      </c>
      <c r="U13" s="41">
        <v>1</v>
      </c>
      <c r="V13" s="40">
        <f t="shared" ref="V13:V15" si="3">T13/U13</f>
        <v>0.15</v>
      </c>
      <c r="W13" s="42"/>
      <c r="X13" s="43"/>
      <c r="Y13" s="20"/>
      <c r="Z13" s="48"/>
    </row>
    <row r="14" s="2" customFormat="1" ht="20.1" customHeight="1" spans="1:26">
      <c r="A14" s="15"/>
      <c r="B14" s="15"/>
      <c r="C14" s="15"/>
      <c r="D14" s="15"/>
      <c r="E14" s="13"/>
      <c r="F14" s="13"/>
      <c r="G14" s="13"/>
      <c r="H14" s="14"/>
      <c r="I14" s="25"/>
      <c r="J14" s="25"/>
      <c r="K14" s="25"/>
      <c r="L14" s="26"/>
      <c r="M14" s="26"/>
      <c r="N14" s="27"/>
      <c r="O14" s="34"/>
      <c r="P14" s="29"/>
      <c r="Q14" s="26"/>
      <c r="R14" s="38" t="s">
        <v>41</v>
      </c>
      <c r="S14" s="39" t="s">
        <v>134</v>
      </c>
      <c r="T14" s="40">
        <v>0.08</v>
      </c>
      <c r="U14" s="44">
        <v>1</v>
      </c>
      <c r="V14" s="40">
        <f t="shared" si="3"/>
        <v>0.08</v>
      </c>
      <c r="W14" s="42"/>
      <c r="X14" s="43"/>
      <c r="Y14" s="20"/>
      <c r="Z14" s="48"/>
    </row>
    <row r="15" s="2" customFormat="1" ht="20.1" customHeight="1" spans="1:26">
      <c r="A15" s="15"/>
      <c r="B15" s="15"/>
      <c r="C15" s="15"/>
      <c r="D15" s="15"/>
      <c r="E15" s="13"/>
      <c r="F15" s="13"/>
      <c r="G15" s="13"/>
      <c r="H15" s="14"/>
      <c r="I15" s="25"/>
      <c r="J15" s="25"/>
      <c r="K15" s="25"/>
      <c r="L15" s="26"/>
      <c r="M15" s="26"/>
      <c r="N15" s="27"/>
      <c r="O15" s="34"/>
      <c r="P15" s="29"/>
      <c r="Q15" s="26"/>
      <c r="R15" s="45" t="s">
        <v>40</v>
      </c>
      <c r="S15" s="39" t="s">
        <v>134</v>
      </c>
      <c r="T15" s="40">
        <v>0.08</v>
      </c>
      <c r="U15" s="44">
        <v>1</v>
      </c>
      <c r="V15" s="40">
        <f t="shared" si="3"/>
        <v>0.08</v>
      </c>
      <c r="W15" s="42"/>
      <c r="X15" s="43"/>
      <c r="Y15" s="20"/>
      <c r="Z15" s="48"/>
    </row>
    <row r="16" s="2" customFormat="1" ht="20.1" customHeight="1" spans="1:26">
      <c r="A16" s="15"/>
      <c r="B16" s="15"/>
      <c r="C16" s="15"/>
      <c r="D16" s="15"/>
      <c r="E16" s="17" t="s">
        <v>176</v>
      </c>
      <c r="F16" s="17" t="s">
        <v>177</v>
      </c>
      <c r="G16" s="13">
        <v>8</v>
      </c>
      <c r="H16" s="14"/>
      <c r="I16" s="25"/>
      <c r="J16" s="25"/>
      <c r="K16" s="25"/>
      <c r="L16" s="26">
        <v>0.15</v>
      </c>
      <c r="M16" s="26"/>
      <c r="N16" s="27"/>
      <c r="O16" s="34"/>
      <c r="P16" s="29"/>
      <c r="Q16" s="26">
        <f>G16*L16</f>
        <v>1.2</v>
      </c>
      <c r="R16" s="38" t="s">
        <v>42</v>
      </c>
      <c r="S16" s="39"/>
      <c r="T16" s="40">
        <v>0.05</v>
      </c>
      <c r="U16" s="44">
        <v>42</v>
      </c>
      <c r="V16" s="40">
        <f>T16*U16</f>
        <v>2.1</v>
      </c>
      <c r="W16" s="42"/>
      <c r="X16" s="43"/>
      <c r="Y16" s="20"/>
      <c r="Z16" s="48"/>
    </row>
    <row r="17" s="2" customFormat="1" ht="20.1" customHeight="1" spans="1:26">
      <c r="A17" s="15"/>
      <c r="B17" s="15"/>
      <c r="C17" s="15"/>
      <c r="D17" s="15"/>
      <c r="E17" s="13"/>
      <c r="F17" s="13"/>
      <c r="G17" s="13"/>
      <c r="H17" s="14"/>
      <c r="I17" s="25"/>
      <c r="J17" s="25"/>
      <c r="K17" s="25"/>
      <c r="L17" s="26"/>
      <c r="M17" s="26"/>
      <c r="N17" s="27"/>
      <c r="O17" s="34"/>
      <c r="P17" s="29"/>
      <c r="Q17" s="26"/>
      <c r="R17" s="38" t="s">
        <v>43</v>
      </c>
      <c r="S17" s="39"/>
      <c r="T17" s="40">
        <v>14</v>
      </c>
      <c r="U17" s="44">
        <v>0.35</v>
      </c>
      <c r="V17" s="40">
        <f>T17*U17</f>
        <v>4.9</v>
      </c>
      <c r="W17" s="42"/>
      <c r="X17" s="43"/>
      <c r="Y17" s="20"/>
      <c r="Z17" s="48"/>
    </row>
    <row r="18" s="2" customFormat="1" ht="20.1" customHeight="1" spans="1:26">
      <c r="A18" s="18"/>
      <c r="B18" s="18"/>
      <c r="C18" s="18"/>
      <c r="D18" s="18"/>
      <c r="E18" s="19" t="s">
        <v>178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31">
        <f>SUM(Q4:Q17)</f>
        <v>7.9808</v>
      </c>
      <c r="R18" s="19" t="s">
        <v>179</v>
      </c>
      <c r="S18" s="20"/>
      <c r="T18" s="20"/>
      <c r="U18" s="20"/>
      <c r="V18" s="46">
        <f>SUM(V4:V17)</f>
        <v>8.24</v>
      </c>
      <c r="W18" s="42"/>
      <c r="X18" s="43"/>
      <c r="Y18" s="20"/>
      <c r="Z18" s="48"/>
    </row>
    <row r="21" spans="2:5">
      <c r="B21" s="21">
        <v>23</v>
      </c>
      <c r="C21" s="21">
        <v>32</v>
      </c>
      <c r="D21" s="21">
        <v>33</v>
      </c>
      <c r="E21" s="21">
        <f>(B21+C21)*2*D21*440/9800</f>
        <v>162.979591836735</v>
      </c>
    </row>
    <row r="22" spans="2:5">
      <c r="B22" s="21">
        <v>282</v>
      </c>
      <c r="C22" s="21">
        <v>186</v>
      </c>
      <c r="D22" s="21">
        <v>2</v>
      </c>
      <c r="E22" s="21">
        <f t="shared" ref="E22:E23" si="4">(B22+C22)*2*D22*440/9800</f>
        <v>84.0489795918367</v>
      </c>
    </row>
    <row r="23" spans="5:5">
      <c r="E23" s="21"/>
    </row>
  </sheetData>
  <mergeCells count="27">
    <mergeCell ref="A1:X1"/>
    <mergeCell ref="I2:K2"/>
    <mergeCell ref="L2:M2"/>
    <mergeCell ref="N2:P2"/>
    <mergeCell ref="R2:V2"/>
    <mergeCell ref="E18:P18"/>
    <mergeCell ref="R18:U18"/>
    <mergeCell ref="A4:A18"/>
    <mergeCell ref="B2:B3"/>
    <mergeCell ref="B4:B18"/>
    <mergeCell ref="C2:C3"/>
    <mergeCell ref="C4:C18"/>
    <mergeCell ref="D2:D3"/>
    <mergeCell ref="D4:D18"/>
    <mergeCell ref="E2:E3"/>
    <mergeCell ref="F2:F3"/>
    <mergeCell ref="G2:G3"/>
    <mergeCell ref="H2:H3"/>
    <mergeCell ref="Q2:Q3"/>
    <mergeCell ref="W2:W3"/>
    <mergeCell ref="W4:W18"/>
    <mergeCell ref="X2:X3"/>
    <mergeCell ref="X4:X18"/>
    <mergeCell ref="Y2:Y3"/>
    <mergeCell ref="Y4:Y18"/>
    <mergeCell ref="Z2:Z3"/>
    <mergeCell ref="Z4:Z18"/>
  </mergeCells>
  <conditionalFormatting sqref="B1">
    <cfRule type="duplicateValues" dxfId="3" priority="10"/>
  </conditionalFormatting>
  <conditionalFormatting sqref="I4:K4">
    <cfRule type="duplicateValues" dxfId="3" priority="11"/>
  </conditionalFormatting>
  <conditionalFormatting sqref="I7:K7">
    <cfRule type="duplicateValues" dxfId="3" priority="2"/>
  </conditionalFormatting>
  <conditionalFormatting sqref="E2:E3">
    <cfRule type="duplicateValues" dxfId="3" priority="9"/>
  </conditionalFormatting>
  <conditionalFormatting sqref="I8:K12 I16:K17">
    <cfRule type="duplicateValues" dxfId="3" priority="8"/>
  </conditionalFormatting>
  <conditionalFormatting sqref="I13:K15">
    <cfRule type="duplicateValues" dxfId="3" priority="1"/>
  </conditionalFormatting>
  <pageMargins left="0.700694444444445" right="0.700694444444445" top="0.751388888888889" bottom="0.751388888888889" header="0.298611111111111" footer="0.298611111111111"/>
  <pageSetup paperSize="9" scale="77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目标价格测算</vt:lpstr>
      <vt:lpstr>冲压工序费</vt:lpstr>
      <vt:lpstr>目标价格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2023-10-11T08:11:16Z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812F3E6E24E540E2824C3943CDD7CAAF</vt:lpwstr>
  </property>
  <property fmtid="{D5CDD505-2E9C-101B-9397-08002B2CF9AE}" pid="3" name="KSOProductBuildVer">
    <vt:lpwstr>2052-12.1.0.15712</vt:lpwstr>
  </property>
</Properties>
</file>