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 tabRatio="909"/>
  </bookViews>
  <sheets>
    <sheet name="目标价格核算明细表 (更新)" sheetId="6" r:id="rId1"/>
    <sheet name="运费" sheetId="10" r:id="rId2"/>
    <sheet name="浇注量及金额" sheetId="7" r:id="rId3"/>
    <sheet name="白料单价计算依据" sheetId="8" r:id="rId4"/>
    <sheet name="产品报幕" sheetId="11" r:id="rId5"/>
    <sheet name="数据有效性" sheetId="3" state="hidden" r:id="rId6"/>
  </sheets>
  <definedNames>
    <definedName name="_xlnm._FilterDatabase" localSheetId="0" hidden="1">'目标价格核算明细表 (更新)'!$A$2:$S$4</definedName>
    <definedName name="_xlnm._FilterDatabase" localSheetId="2" hidden="1">浇注量及金额!$A$2:$Q$4</definedName>
    <definedName name="_xlnm._FilterDatabase" localSheetId="4" hidden="1">产品报幕!$A$2:$K$12</definedName>
    <definedName name="_xlnm.Print_Titles" localSheetId="2">浇注量及金额!$2:$2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sunpeilin</author>
  </authors>
  <commentList>
    <comment ref="N2" authorId="0">
      <text>
        <r>
          <rPr>
            <b/>
            <sz val="9"/>
            <rFont val="宋体"/>
            <charset val="134"/>
          </rPr>
          <t>sunpeilin:</t>
        </r>
        <r>
          <rPr>
            <sz val="9"/>
            <rFont val="宋体"/>
            <charset val="134"/>
          </rPr>
          <t xml:space="preserve">
包括：钢丝、无纺布、脱模剂等</t>
        </r>
      </text>
    </comment>
  </commentList>
</comments>
</file>

<file path=xl/comments2.xml><?xml version="1.0" encoding="utf-8"?>
<comments xmlns="http://schemas.openxmlformats.org/spreadsheetml/2006/main">
  <authors>
    <author>sunpeilin</author>
  </authors>
  <commentList>
    <comment ref="K2" authorId="0">
      <text>
        <r>
          <rPr>
            <sz val="9"/>
            <rFont val="宋体"/>
            <charset val="134"/>
          </rPr>
          <t>1-9月份均价</t>
        </r>
      </text>
    </comment>
  </commentList>
</comments>
</file>

<file path=xl/sharedStrings.xml><?xml version="1.0" encoding="utf-8"?>
<sst xmlns="http://schemas.openxmlformats.org/spreadsheetml/2006/main" count="210" uniqueCount="109">
  <si>
    <t>各模块销售产品清单</t>
  </si>
  <si>
    <t>序号</t>
  </si>
  <si>
    <t>车间名称</t>
  </si>
  <si>
    <t>QAD代码</t>
  </si>
  <si>
    <t>QAD名称</t>
  </si>
  <si>
    <t>规格</t>
  </si>
  <si>
    <t>销售方式</t>
  </si>
  <si>
    <t>现结算用单价</t>
  </si>
  <si>
    <t>定价依据</t>
  </si>
  <si>
    <t>备注</t>
  </si>
  <si>
    <t>混料浇注量</t>
  </si>
  <si>
    <t>系统料费</t>
  </si>
  <si>
    <t>混料单价</t>
  </si>
  <si>
    <t>核算料费</t>
  </si>
  <si>
    <t>辅料金额</t>
  </si>
  <si>
    <t>系统料费合计</t>
  </si>
  <si>
    <t>核算料费合计</t>
  </si>
  <si>
    <t>按结算原则计算（不含运费）</t>
  </si>
  <si>
    <t>运费</t>
  </si>
  <si>
    <t>建议内部交易价格（含运费）</t>
  </si>
  <si>
    <t>发泡车间</t>
  </si>
  <si>
    <t>SHT0012340</t>
  </si>
  <si>
    <t>M3000S主驾驶座垫泡沫总成</t>
  </si>
  <si>
    <t>内部</t>
  </si>
  <si>
    <t>—</t>
  </si>
  <si>
    <t>SHT0012366</t>
  </si>
  <si>
    <t>L5000通风座泡沫总成</t>
  </si>
  <si>
    <t>外型尺寸</t>
  </si>
  <si>
    <t>6.8米车型</t>
  </si>
  <si>
    <t>零担</t>
  </si>
  <si>
    <t>均价</t>
  </si>
  <si>
    <t>产品名称</t>
  </si>
  <si>
    <r>
      <rPr>
        <sz val="11"/>
        <color theme="1"/>
        <rFont val="宋体"/>
        <charset val="134"/>
        <scheme val="minor"/>
      </rPr>
      <t>Q</t>
    </r>
    <r>
      <rPr>
        <sz val="11"/>
        <color theme="1"/>
        <rFont val="宋体"/>
        <charset val="134"/>
        <scheme val="minor"/>
      </rPr>
      <t>AD码</t>
    </r>
  </si>
  <si>
    <t>长</t>
  </si>
  <si>
    <t>宽</t>
  </si>
  <si>
    <t>高</t>
  </si>
  <si>
    <r>
      <rPr>
        <sz val="11"/>
        <color theme="1"/>
        <rFont val="宋体"/>
        <charset val="134"/>
        <scheme val="minor"/>
      </rPr>
      <t>体积m</t>
    </r>
    <r>
      <rPr>
        <sz val="11"/>
        <color theme="1"/>
        <rFont val="Calibri"/>
        <charset val="134"/>
      </rPr>
      <t>³</t>
    </r>
  </si>
  <si>
    <t>容积</t>
  </si>
  <si>
    <t>装载数量</t>
  </si>
  <si>
    <t>发泡BOM明细</t>
  </si>
  <si>
    <t>父级物料</t>
  </si>
  <si>
    <t>父件描述1</t>
  </si>
  <si>
    <t>父件描述2</t>
  </si>
  <si>
    <t>总重量</t>
  </si>
  <si>
    <t>黑料比例</t>
  </si>
  <si>
    <t>实际</t>
  </si>
  <si>
    <t>白料比例</t>
  </si>
  <si>
    <t>白料/黑料</t>
  </si>
  <si>
    <t>黑料均价
未税</t>
  </si>
  <si>
    <t>白料均价
未税</t>
  </si>
  <si>
    <t>混料单价
未税</t>
  </si>
  <si>
    <t>发泡金额</t>
  </si>
  <si>
    <t>实际重量kg</t>
  </si>
  <si>
    <t>SHT0012751</t>
  </si>
  <si>
    <t>SHT0014947</t>
  </si>
  <si>
    <t>白料报幕成本价格</t>
  </si>
  <si>
    <t>组件</t>
  </si>
  <si>
    <t xml:space="preserve">描述 </t>
  </si>
  <si>
    <t>每件需求量（公斤）</t>
  </si>
  <si>
    <t>单价（未税）</t>
  </si>
  <si>
    <t>合计金额</t>
  </si>
  <si>
    <t>TFT0000002</t>
  </si>
  <si>
    <t>TFT0000032</t>
  </si>
  <si>
    <t>硅油PU-1254</t>
  </si>
  <si>
    <t/>
  </si>
  <si>
    <t>TFT0000033</t>
  </si>
  <si>
    <t>硅油PU-1231</t>
  </si>
  <si>
    <t>TFT0000054</t>
  </si>
  <si>
    <t>聚醚</t>
  </si>
  <si>
    <t>330N/3600</t>
  </si>
  <si>
    <t>TFT0000055</t>
  </si>
  <si>
    <t>3630/9328</t>
  </si>
  <si>
    <t>TFT0000073</t>
  </si>
  <si>
    <t>催化剂K-2</t>
  </si>
  <si>
    <t>TFT0000074</t>
  </si>
  <si>
    <t>催化剂K-3</t>
  </si>
  <si>
    <t>TFT0000075</t>
  </si>
  <si>
    <t>催化剂K-3D</t>
  </si>
  <si>
    <t>TFT0000076</t>
  </si>
  <si>
    <t>催化剂K-5</t>
  </si>
  <si>
    <t>TFT0000077</t>
  </si>
  <si>
    <t>开孔剂Kk-28</t>
  </si>
  <si>
    <t>TFT0000078</t>
  </si>
  <si>
    <t>二乙醇胺DEOA</t>
  </si>
  <si>
    <t>合计</t>
  </si>
  <si>
    <t>成都泡沫报幕明细</t>
  </si>
  <si>
    <t>参考</t>
  </si>
  <si>
    <t>状态</t>
  </si>
  <si>
    <t>采购/制造</t>
  </si>
  <si>
    <t>每件需求量</t>
  </si>
  <si>
    <t>单价</t>
  </si>
  <si>
    <t>SHT0012342</t>
  </si>
  <si>
    <t>主驾泡沫钢丝A</t>
  </si>
  <si>
    <t>M3000-S</t>
  </si>
  <si>
    <t>WI001</t>
  </si>
  <si>
    <t>AC</t>
  </si>
  <si>
    <t>P</t>
  </si>
  <si>
    <t>SLT0000059</t>
  </si>
  <si>
    <t>钢丝2.5×250</t>
  </si>
  <si>
    <t>TFT0000034</t>
  </si>
  <si>
    <t>脱模剂</t>
  </si>
  <si>
    <t>CRTA-116</t>
  </si>
  <si>
    <t>白料</t>
  </si>
  <si>
    <t>WANEFLEX 527B</t>
  </si>
  <si>
    <t>L</t>
  </si>
  <si>
    <t>TFT0000069</t>
  </si>
  <si>
    <t>黑料MDI-S3815</t>
  </si>
  <si>
    <t>外部</t>
  </si>
  <si>
    <t>地点间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</si>
</sst>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#,###,##0.0########"/>
    <numFmt numFmtId="178" formatCode="0_ "/>
    <numFmt numFmtId="179" formatCode="0.000_ "/>
    <numFmt numFmtId="180" formatCode="#,##0.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6"/>
      <name val="微软雅黑"/>
      <charset val="0"/>
    </font>
    <font>
      <b/>
      <sz val="10"/>
      <name val="微软雅黑"/>
      <charset val="0"/>
    </font>
    <font>
      <sz val="10"/>
      <name val="微软雅黑"/>
      <charset val="0"/>
    </font>
    <font>
      <sz val="11"/>
      <color rgb="FF000000"/>
      <name val="微软雅黑"/>
      <charset val="134"/>
    </font>
    <font>
      <b/>
      <sz val="18"/>
      <color rgb="FF000000"/>
      <name val="微软雅黑"/>
      <charset val="134"/>
    </font>
    <font>
      <b/>
      <sz val="11"/>
      <color theme="1"/>
      <name val="微软雅黑"/>
      <charset val="134"/>
    </font>
    <font>
      <sz val="11"/>
      <color theme="1"/>
      <name val="微软雅黑"/>
      <charset val="134"/>
    </font>
    <font>
      <b/>
      <sz val="14"/>
      <color rgb="FFC00000"/>
      <name val="微软雅黑"/>
      <charset val="134"/>
    </font>
    <font>
      <b/>
      <sz val="11"/>
      <color theme="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8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8" borderId="20" applyNumberFormat="0" applyAlignment="0" applyProtection="0">
      <alignment vertical="center"/>
    </xf>
    <xf numFmtId="0" fontId="20" fillId="9" borderId="21" applyNumberFormat="0" applyAlignment="0" applyProtection="0">
      <alignment vertical="center"/>
    </xf>
    <xf numFmtId="0" fontId="21" fillId="9" borderId="20" applyNumberFormat="0" applyAlignment="0" applyProtection="0">
      <alignment vertical="center"/>
    </xf>
    <xf numFmtId="0" fontId="22" fillId="10" borderId="22" applyNumberFormat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30" fillId="0" borderId="0"/>
    <xf numFmtId="0" fontId="0" fillId="0" borderId="0">
      <alignment vertical="center"/>
    </xf>
    <xf numFmtId="0" fontId="31" fillId="0" borderId="0">
      <alignment vertical="center"/>
    </xf>
    <xf numFmtId="0" fontId="0" fillId="0" borderId="0">
      <alignment vertical="center"/>
    </xf>
    <xf numFmtId="0" fontId="0" fillId="0" borderId="0"/>
  </cellStyleXfs>
  <cellXfs count="72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0" xfId="50" applyAlignment="1">
      <alignment horizontal="center" vertical="center"/>
    </xf>
    <xf numFmtId="0" fontId="0" fillId="0" borderId="0" xfId="50">
      <alignment vertical="center"/>
    </xf>
    <xf numFmtId="176" fontId="0" fillId="0" borderId="0" xfId="50" applyNumberFormat="1">
      <alignment vertical="center"/>
    </xf>
    <xf numFmtId="10" fontId="0" fillId="0" borderId="0" xfId="50" applyNumberForma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7" fontId="4" fillId="0" borderId="6" xfId="0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0" xfId="0" applyNumberFormat="1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176" fontId="3" fillId="0" borderId="12" xfId="0" applyNumberFormat="1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5" fillId="3" borderId="0" xfId="51" applyFont="1" applyFill="1" applyAlignment="1">
      <alignment horizontal="center" vertical="center"/>
    </xf>
    <xf numFmtId="0" fontId="5" fillId="3" borderId="0" xfId="51" applyFont="1" applyFill="1" applyAlignment="1">
      <alignment horizontal="center" vertical="center" wrapText="1"/>
    </xf>
    <xf numFmtId="10" fontId="5" fillId="3" borderId="0" xfId="51" applyNumberFormat="1" applyFont="1" applyFill="1" applyAlignment="1">
      <alignment horizontal="center" vertical="center"/>
    </xf>
    <xf numFmtId="178" fontId="5" fillId="3" borderId="0" xfId="51" applyNumberFormat="1" applyFont="1" applyFill="1" applyAlignment="1">
      <alignment horizontal="center" vertical="center"/>
    </xf>
    <xf numFmtId="176" fontId="5" fillId="3" borderId="0" xfId="51" applyNumberFormat="1" applyFont="1" applyFill="1" applyAlignment="1">
      <alignment horizontal="center" vertical="center"/>
    </xf>
    <xf numFmtId="0" fontId="6" fillId="3" borderId="1" xfId="51" applyFont="1" applyFill="1" applyBorder="1">
      <alignment vertical="center"/>
    </xf>
    <xf numFmtId="0" fontId="5" fillId="3" borderId="1" xfId="51" applyFont="1" applyFill="1" applyBorder="1" applyAlignment="1">
      <alignment horizontal="center" vertical="center"/>
    </xf>
    <xf numFmtId="0" fontId="5" fillId="3" borderId="1" xfId="51" applyFont="1" applyFill="1" applyBorder="1" applyAlignment="1">
      <alignment horizontal="center" vertical="center" wrapText="1"/>
    </xf>
    <xf numFmtId="10" fontId="5" fillId="3" borderId="1" xfId="51" applyNumberFormat="1" applyFont="1" applyFill="1" applyBorder="1" applyAlignment="1">
      <alignment horizontal="center" vertical="center" wrapText="1"/>
    </xf>
    <xf numFmtId="10" fontId="5" fillId="3" borderId="1" xfId="51" applyNumberFormat="1" applyFont="1" applyFill="1" applyBorder="1" applyAlignment="1">
      <alignment horizontal="center" vertical="center"/>
    </xf>
    <xf numFmtId="0" fontId="5" fillId="3" borderId="1" xfId="51" applyNumberFormat="1" applyFont="1" applyFill="1" applyBorder="1" applyAlignment="1">
      <alignment horizontal="center" vertical="center"/>
    </xf>
    <xf numFmtId="0" fontId="5" fillId="3" borderId="1" xfId="51" applyNumberFormat="1" applyFont="1" applyFill="1" applyBorder="1" applyAlignment="1">
      <alignment horizontal="center" vertical="center" wrapText="1"/>
    </xf>
    <xf numFmtId="176" fontId="5" fillId="3" borderId="1" xfId="51" applyNumberFormat="1" applyFont="1" applyFill="1" applyBorder="1" applyAlignment="1">
      <alignment horizontal="center" vertical="center"/>
    </xf>
    <xf numFmtId="178" fontId="5" fillId="3" borderId="1" xfId="51" applyNumberFormat="1" applyFont="1" applyFill="1" applyBorder="1" applyAlignment="1">
      <alignment horizontal="center" vertical="center"/>
    </xf>
    <xf numFmtId="0" fontId="5" fillId="3" borderId="0" xfId="51" applyNumberFormat="1" applyFont="1" applyFill="1" applyAlignment="1">
      <alignment horizontal="center" vertical="center"/>
    </xf>
    <xf numFmtId="179" fontId="0" fillId="0" borderId="0" xfId="50" applyNumberFormat="1">
      <alignment vertical="center"/>
    </xf>
    <xf numFmtId="0" fontId="0" fillId="0" borderId="1" xfId="50" applyBorder="1" applyAlignment="1">
      <alignment horizontal="center" vertical="center"/>
    </xf>
    <xf numFmtId="0" fontId="0" fillId="0" borderId="1" xfId="50" applyBorder="1">
      <alignment vertical="center"/>
    </xf>
    <xf numFmtId="0" fontId="0" fillId="0" borderId="14" xfId="50" applyBorder="1" applyAlignment="1">
      <alignment horizontal="center" vertical="center"/>
    </xf>
    <xf numFmtId="0" fontId="0" fillId="0" borderId="15" xfId="50" applyBorder="1" applyAlignment="1">
      <alignment horizontal="center" vertical="center"/>
    </xf>
    <xf numFmtId="0" fontId="0" fillId="0" borderId="16" xfId="50" applyBorder="1" applyAlignment="1">
      <alignment horizontal="center" vertical="center"/>
    </xf>
    <xf numFmtId="179" fontId="0" fillId="0" borderId="1" xfId="50" applyNumberFormat="1" applyBorder="1" applyAlignment="1">
      <alignment horizontal="center" vertical="center"/>
    </xf>
    <xf numFmtId="0" fontId="0" fillId="0" borderId="1" xfId="50" applyNumberFormat="1" applyBorder="1" applyAlignment="1">
      <alignment horizontal="center" vertical="center"/>
    </xf>
    <xf numFmtId="176" fontId="0" fillId="0" borderId="1" xfId="50" applyNumberFormat="1" applyBorder="1" applyAlignment="1">
      <alignment horizontal="center" vertical="center"/>
    </xf>
    <xf numFmtId="178" fontId="0" fillId="0" borderId="1" xfId="50" applyNumberFormat="1" applyBorder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180" fontId="8" fillId="0" borderId="0" xfId="0" applyNumberFormat="1" applyFont="1">
      <alignment vertical="center"/>
    </xf>
    <xf numFmtId="176" fontId="8" fillId="0" borderId="0" xfId="0" applyNumberFormat="1" applyFont="1">
      <alignment vertical="center"/>
    </xf>
    <xf numFmtId="0" fontId="9" fillId="0" borderId="0" xfId="0" applyFont="1">
      <alignment vertical="center"/>
    </xf>
    <xf numFmtId="180" fontId="9" fillId="0" borderId="0" xfId="0" applyNumberFormat="1" applyFont="1">
      <alignment vertical="center"/>
    </xf>
    <xf numFmtId="0" fontId="10" fillId="4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8" fillId="5" borderId="1" xfId="0" applyFont="1" applyFill="1" applyBorder="1">
      <alignment vertical="center"/>
    </xf>
    <xf numFmtId="0" fontId="8" fillId="5" borderId="1" xfId="0" applyNumberFormat="1" applyFont="1" applyFill="1" applyBorder="1">
      <alignment vertical="center"/>
    </xf>
    <xf numFmtId="176" fontId="8" fillId="0" borderId="1" xfId="0" applyNumberFormat="1" applyFont="1" applyBorder="1">
      <alignment vertical="center"/>
    </xf>
    <xf numFmtId="0" fontId="8" fillId="0" borderId="1" xfId="0" applyNumberFormat="1" applyFont="1" applyBorder="1">
      <alignment vertical="center"/>
    </xf>
    <xf numFmtId="176" fontId="10" fillId="4" borderId="1" xfId="0" applyNumberFormat="1" applyFont="1" applyFill="1" applyBorder="1" applyAlignment="1">
      <alignment horizontal="center" vertical="center" wrapText="1"/>
    </xf>
    <xf numFmtId="176" fontId="8" fillId="6" borderId="1" xfId="0" applyNumberFormat="1" applyFont="1" applyFill="1" applyBorder="1">
      <alignment vertical="center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2 2" xfId="50"/>
    <cellStyle name="常规 2" xfId="51"/>
    <cellStyle name="常规 22" xfId="52"/>
    <cellStyle name="常规 3" xfId="53"/>
  </cellStyles>
  <tableStyles count="0" defaultTableStyle="TableStyleMedium2" defaultPivotStyle="PivotStyleLight16"/>
  <colors>
    <mruColors>
      <color rgb="00DDD9C3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4"/>
  <sheetViews>
    <sheetView tabSelected="1" zoomScale="90" zoomScaleNormal="90" workbookViewId="0">
      <pane xSplit="10" ySplit="2" topLeftCell="K3" activePane="bottomRight" state="frozen"/>
      <selection/>
      <selection pane="topRight"/>
      <selection pane="bottomLeft"/>
      <selection pane="bottomRight" activeCell="D11" sqref="D11"/>
    </sheetView>
  </sheetViews>
  <sheetFormatPr defaultColWidth="9" defaultRowHeight="16.5" outlineLevelRow="3"/>
  <cols>
    <col min="1" max="1" width="5.125" style="59" customWidth="1"/>
    <col min="2" max="2" width="8.875" style="59" customWidth="1"/>
    <col min="3" max="3" width="12.2166666666667" style="59" customWidth="1"/>
    <col min="4" max="4" width="27.5" style="59" customWidth="1"/>
    <col min="5" max="5" width="8.19166666666667" style="59" customWidth="1"/>
    <col min="6" max="6" width="6.8" style="59" customWidth="1"/>
    <col min="7" max="7" width="9.85833333333333" style="60" customWidth="1"/>
    <col min="8" max="8" width="8.61666666666667" style="59" customWidth="1"/>
    <col min="9" max="9" width="6.8" style="59" customWidth="1"/>
    <col min="10" max="10" width="11.2583333333333" style="61" customWidth="1"/>
    <col min="11" max="14" width="9.25833333333333" style="61" customWidth="1"/>
    <col min="15" max="15" width="9" style="61" customWidth="1"/>
    <col min="16" max="16" width="9.25833333333333" style="59" customWidth="1"/>
    <col min="17" max="17" width="14" style="61" customWidth="1"/>
    <col min="18" max="18" width="10.125" style="61" customWidth="1"/>
    <col min="19" max="19" width="16.125" style="61" customWidth="1"/>
    <col min="20" max="16384" width="9" style="59"/>
  </cols>
  <sheetData>
    <row r="1" ht="21" spans="1:9">
      <c r="A1" s="62" t="s">
        <v>0</v>
      </c>
      <c r="B1" s="62"/>
      <c r="C1" s="62"/>
      <c r="D1" s="62"/>
      <c r="E1" s="62"/>
      <c r="F1" s="62"/>
      <c r="G1" s="63"/>
      <c r="H1" s="62"/>
      <c r="I1" s="62"/>
    </row>
    <row r="2" s="58" customFormat="1" ht="31.5" customHeight="1" spans="1:19">
      <c r="A2" s="64" t="s">
        <v>1</v>
      </c>
      <c r="B2" s="64" t="s">
        <v>2</v>
      </c>
      <c r="C2" s="64" t="s">
        <v>3</v>
      </c>
      <c r="D2" s="64" t="s">
        <v>4</v>
      </c>
      <c r="E2" s="64" t="s">
        <v>5</v>
      </c>
      <c r="F2" s="64" t="s">
        <v>6</v>
      </c>
      <c r="G2" s="64" t="s">
        <v>7</v>
      </c>
      <c r="H2" s="64" t="s">
        <v>8</v>
      </c>
      <c r="I2" s="64" t="s">
        <v>9</v>
      </c>
      <c r="J2" s="64" t="s">
        <v>10</v>
      </c>
      <c r="K2" s="64" t="s">
        <v>11</v>
      </c>
      <c r="L2" s="64" t="s">
        <v>12</v>
      </c>
      <c r="M2" s="64" t="s">
        <v>13</v>
      </c>
      <c r="N2" s="64" t="s">
        <v>14</v>
      </c>
      <c r="O2" s="64" t="s">
        <v>15</v>
      </c>
      <c r="P2" s="64" t="s">
        <v>16</v>
      </c>
      <c r="Q2" s="70" t="s">
        <v>17</v>
      </c>
      <c r="R2" s="70" t="s">
        <v>18</v>
      </c>
      <c r="S2" s="70" t="s">
        <v>19</v>
      </c>
    </row>
    <row r="3" ht="30" customHeight="1" spans="1:19">
      <c r="A3" s="65">
        <v>1</v>
      </c>
      <c r="B3" s="66" t="s">
        <v>20</v>
      </c>
      <c r="C3" s="67" t="s">
        <v>21</v>
      </c>
      <c r="D3" s="67" t="s">
        <v>22</v>
      </c>
      <c r="E3" s="67"/>
      <c r="F3" s="65" t="s">
        <v>23</v>
      </c>
      <c r="G3" s="65" t="s">
        <v>24</v>
      </c>
      <c r="H3" s="65" t="s">
        <v>24</v>
      </c>
      <c r="I3" s="66"/>
      <c r="J3" s="68">
        <v>0.9</v>
      </c>
      <c r="K3" s="68">
        <f>M3</f>
        <v>13.644</v>
      </c>
      <c r="L3" s="69">
        <v>15.16</v>
      </c>
      <c r="M3" s="68">
        <f>J3*L3</f>
        <v>13.644</v>
      </c>
      <c r="N3" s="68">
        <v>1.27</v>
      </c>
      <c r="O3" s="68">
        <f>K3+N3</f>
        <v>14.914</v>
      </c>
      <c r="P3" s="68">
        <f>M3+N3</f>
        <v>14.914</v>
      </c>
      <c r="Q3" s="68">
        <f>J3*20+N3*1.03</f>
        <v>19.3081</v>
      </c>
      <c r="R3" s="68">
        <f>运费!N3</f>
        <v>4.284</v>
      </c>
      <c r="S3" s="71">
        <f>Q3+R3</f>
        <v>23.5921</v>
      </c>
    </row>
    <row r="4" ht="35" customHeight="1" spans="1:19">
      <c r="A4" s="65">
        <v>2</v>
      </c>
      <c r="B4" s="66" t="s">
        <v>20</v>
      </c>
      <c r="C4" s="67" t="s">
        <v>25</v>
      </c>
      <c r="D4" s="67" t="s">
        <v>26</v>
      </c>
      <c r="E4" s="67"/>
      <c r="F4" s="65" t="s">
        <v>23</v>
      </c>
      <c r="G4" s="65" t="s">
        <v>24</v>
      </c>
      <c r="H4" s="65" t="s">
        <v>24</v>
      </c>
      <c r="I4" s="66"/>
      <c r="J4" s="68">
        <v>0.9</v>
      </c>
      <c r="K4" s="68">
        <f>M4</f>
        <v>13.644</v>
      </c>
      <c r="L4" s="69">
        <v>15.16</v>
      </c>
      <c r="M4" s="68">
        <f>J4*L4</f>
        <v>13.644</v>
      </c>
      <c r="N4" s="68">
        <v>1.27</v>
      </c>
      <c r="O4" s="68">
        <f>K4+N4</f>
        <v>14.914</v>
      </c>
      <c r="P4" s="68">
        <f>M4+N4</f>
        <v>14.914</v>
      </c>
      <c r="Q4" s="68">
        <f>J4*20+N4*1.03</f>
        <v>19.3081</v>
      </c>
      <c r="R4" s="68">
        <f>运费!N4</f>
        <v>4.284</v>
      </c>
      <c r="S4" s="71">
        <f>Q4+R4</f>
        <v>23.5921</v>
      </c>
    </row>
  </sheetData>
  <autoFilter ref="A2:S4">
    <extLst/>
  </autoFilter>
  <mergeCells count="1">
    <mergeCell ref="A1:I1"/>
  </mergeCells>
  <dataValidations count="2">
    <dataValidation type="list" allowBlank="1" showInputMessage="1" showErrorMessage="1" sqref="F1 F3:F4 F5:F1048576">
      <formula1>"外部,内部,地点间,模块内"</formula1>
    </dataValidation>
    <dataValidation allowBlank="1" showInputMessage="1" showErrorMessage="1" sqref="G1 F2:G2 G5:G1048576 G3:H4"/>
  </dataValidations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"/>
  <sheetViews>
    <sheetView zoomScale="115" zoomScaleNormal="115" workbookViewId="0">
      <selection activeCell="H9" sqref="H9"/>
    </sheetView>
  </sheetViews>
  <sheetFormatPr defaultColWidth="9" defaultRowHeight="13.5" outlineLevelRow="3"/>
  <cols>
    <col min="1" max="1" width="5.25833333333333" style="5" customWidth="1"/>
    <col min="2" max="2" width="32.125" style="6" customWidth="1"/>
    <col min="3" max="3" width="12.7583333333333" style="6" customWidth="1"/>
    <col min="4" max="6" width="9" style="6"/>
    <col min="7" max="7" width="9" style="48"/>
    <col min="8" max="8" width="10.4333333333333" style="6" customWidth="1"/>
    <col min="9" max="9" width="9" style="6" customWidth="1"/>
    <col min="10" max="10" width="6.5" style="7" customWidth="1"/>
    <col min="11" max="11" width="6.5" style="6" customWidth="1"/>
    <col min="12" max="12" width="12.625" style="6"/>
    <col min="13" max="14" width="6.5" style="7" customWidth="1"/>
    <col min="15" max="16384" width="9" style="6"/>
  </cols>
  <sheetData>
    <row r="1" spans="1:14">
      <c r="A1" s="49"/>
      <c r="B1" s="50"/>
      <c r="C1" s="50"/>
      <c r="D1" s="51" t="s">
        <v>27</v>
      </c>
      <c r="E1" s="52"/>
      <c r="F1" s="52"/>
      <c r="G1" s="53"/>
      <c r="H1" s="49" t="s">
        <v>28</v>
      </c>
      <c r="I1" s="49"/>
      <c r="J1" s="49"/>
      <c r="K1" s="49" t="s">
        <v>29</v>
      </c>
      <c r="L1" s="49"/>
      <c r="M1" s="49"/>
      <c r="N1" s="56" t="s">
        <v>30</v>
      </c>
    </row>
    <row r="2" ht="15" spans="1:14">
      <c r="A2" s="49" t="s">
        <v>1</v>
      </c>
      <c r="B2" s="49" t="s">
        <v>31</v>
      </c>
      <c r="C2" s="49" t="s">
        <v>32</v>
      </c>
      <c r="D2" s="49" t="s">
        <v>33</v>
      </c>
      <c r="E2" s="49" t="s">
        <v>34</v>
      </c>
      <c r="F2" s="49" t="s">
        <v>35</v>
      </c>
      <c r="G2" s="54" t="s">
        <v>36</v>
      </c>
      <c r="H2" s="49" t="s">
        <v>37</v>
      </c>
      <c r="I2" s="49" t="s">
        <v>38</v>
      </c>
      <c r="J2" s="56" t="s">
        <v>18</v>
      </c>
      <c r="K2" s="49" t="s">
        <v>37</v>
      </c>
      <c r="L2" s="49" t="s">
        <v>38</v>
      </c>
      <c r="M2" s="56" t="s">
        <v>18</v>
      </c>
      <c r="N2" s="56"/>
    </row>
    <row r="3" ht="22" customHeight="1" spans="1:14">
      <c r="A3" s="49">
        <v>1</v>
      </c>
      <c r="B3" s="55" t="s">
        <v>22</v>
      </c>
      <c r="C3" s="55" t="s">
        <v>21</v>
      </c>
      <c r="D3" s="49">
        <v>510</v>
      </c>
      <c r="E3" s="49">
        <v>480</v>
      </c>
      <c r="F3" s="49">
        <v>125</v>
      </c>
      <c r="G3" s="54">
        <v>0.0306</v>
      </c>
      <c r="H3" s="49">
        <v>46</v>
      </c>
      <c r="I3" s="57">
        <v>1300</v>
      </c>
      <c r="J3" s="56">
        <f>6500/I3</f>
        <v>5</v>
      </c>
      <c r="K3" s="57">
        <v>1</v>
      </c>
      <c r="L3" s="56">
        <v>32.6797385620915</v>
      </c>
      <c r="M3" s="56">
        <f>200/L3</f>
        <v>6.12</v>
      </c>
      <c r="N3" s="56">
        <v>4.284</v>
      </c>
    </row>
    <row r="4" ht="22" customHeight="1" spans="1:14">
      <c r="A4" s="49">
        <v>2</v>
      </c>
      <c r="B4" s="55" t="s">
        <v>26</v>
      </c>
      <c r="C4" s="55" t="s">
        <v>25</v>
      </c>
      <c r="D4" s="49">
        <v>510</v>
      </c>
      <c r="E4" s="49">
        <v>480</v>
      </c>
      <c r="F4" s="49">
        <v>125</v>
      </c>
      <c r="G4" s="54">
        <v>0.0306</v>
      </c>
      <c r="H4" s="49">
        <v>46</v>
      </c>
      <c r="I4" s="57">
        <v>1300</v>
      </c>
      <c r="J4" s="56">
        <f>6500/I4</f>
        <v>5</v>
      </c>
      <c r="K4" s="57">
        <v>1</v>
      </c>
      <c r="L4" s="56">
        <v>32.6797385620915</v>
      </c>
      <c r="M4" s="56">
        <f>200/L4</f>
        <v>6.12</v>
      </c>
      <c r="N4" s="56">
        <v>4.284</v>
      </c>
    </row>
  </sheetData>
  <mergeCells count="4">
    <mergeCell ref="D1:G1"/>
    <mergeCell ref="H1:J1"/>
    <mergeCell ref="K1:M1"/>
    <mergeCell ref="N1:N2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4"/>
  <sheetViews>
    <sheetView zoomScale="70" zoomScaleNormal="70" workbookViewId="0">
      <pane ySplit="2" topLeftCell="A3" activePane="bottomLeft" state="frozen"/>
      <selection/>
      <selection pane="bottomLeft" activeCell="N3" sqref="N3:N4"/>
    </sheetView>
  </sheetViews>
  <sheetFormatPr defaultColWidth="19" defaultRowHeight="16.5" outlineLevelRow="3"/>
  <cols>
    <col min="1" max="1" width="6.625" style="33" customWidth="1"/>
    <col min="2" max="2" width="12.875" style="33" customWidth="1"/>
    <col min="3" max="3" width="27.675" style="34" customWidth="1"/>
    <col min="4" max="4" width="13.5666666666667" style="34" customWidth="1"/>
    <col min="5" max="5" width="11" style="33" customWidth="1"/>
    <col min="6" max="6" width="9.25833333333333" style="35" customWidth="1"/>
    <col min="7" max="7" width="13.875" style="33" customWidth="1"/>
    <col min="8" max="8" width="9.5" style="35" customWidth="1"/>
    <col min="9" max="9" width="14.5" style="33" customWidth="1"/>
    <col min="10" max="10" width="10" style="36" customWidth="1"/>
    <col min="11" max="13" width="9.25833333333333" style="33" customWidth="1"/>
    <col min="14" max="14" width="7.375" style="33" customWidth="1"/>
    <col min="15" max="15" width="9.25833333333333" style="37" customWidth="1"/>
    <col min="16" max="16" width="13.375" style="37" customWidth="1"/>
    <col min="17" max="17" width="11.625" style="37" customWidth="1"/>
    <col min="18" max="16373" width="19.375" style="33" customWidth="1"/>
    <col min="16374" max="16384" width="19" style="33"/>
  </cols>
  <sheetData>
    <row r="1" ht="36.95" customHeight="1" spans="1:9">
      <c r="A1" s="38" t="s">
        <v>39</v>
      </c>
      <c r="B1" s="38"/>
      <c r="C1" s="38"/>
      <c r="D1" s="38"/>
      <c r="E1" s="38"/>
      <c r="F1" s="38"/>
      <c r="G1" s="38"/>
      <c r="H1" s="38"/>
      <c r="I1" s="38"/>
    </row>
    <row r="2" ht="45" customHeight="1" spans="1:17">
      <c r="A2" s="39" t="s">
        <v>1</v>
      </c>
      <c r="B2" s="39" t="s">
        <v>40</v>
      </c>
      <c r="C2" s="40" t="s">
        <v>41</v>
      </c>
      <c r="D2" s="40" t="s">
        <v>42</v>
      </c>
      <c r="E2" s="40" t="s">
        <v>43</v>
      </c>
      <c r="F2" s="41" t="s">
        <v>44</v>
      </c>
      <c r="G2" s="40" t="s">
        <v>45</v>
      </c>
      <c r="H2" s="42" t="s">
        <v>46</v>
      </c>
      <c r="I2" s="39" t="s">
        <v>45</v>
      </c>
      <c r="J2" s="46" t="s">
        <v>47</v>
      </c>
      <c r="K2" s="34" t="s">
        <v>48</v>
      </c>
      <c r="L2" s="34" t="s">
        <v>49</v>
      </c>
      <c r="M2" s="34" t="s">
        <v>50</v>
      </c>
      <c r="N2" s="33" t="s">
        <v>14</v>
      </c>
      <c r="O2" s="37" t="s">
        <v>51</v>
      </c>
      <c r="Q2" s="37" t="s">
        <v>52</v>
      </c>
    </row>
    <row r="3" s="33" customFormat="1" ht="47" customHeight="1" spans="1:17">
      <c r="A3" s="39">
        <v>1</v>
      </c>
      <c r="B3" s="43" t="s">
        <v>21</v>
      </c>
      <c r="C3" s="44" t="s">
        <v>22</v>
      </c>
      <c r="D3" s="44"/>
      <c r="E3" s="45">
        <v>0.9</v>
      </c>
      <c r="F3" s="42">
        <v>0.328</v>
      </c>
      <c r="G3" s="44">
        <v>0.296</v>
      </c>
      <c r="H3" s="42">
        <v>0.672</v>
      </c>
      <c r="I3" s="44">
        <v>0.604</v>
      </c>
      <c r="J3" s="46">
        <f>F3/H3*100</f>
        <v>48.8095238095238</v>
      </c>
      <c r="K3" s="33">
        <v>18.72</v>
      </c>
      <c r="L3" s="33">
        <v>13.38</v>
      </c>
      <c r="M3" s="33">
        <f>(G3*K3+I3*L3)/(G3+I3)</f>
        <v>15.1362666666667</v>
      </c>
      <c r="N3" s="37">
        <v>1.27</v>
      </c>
      <c r="O3" s="37">
        <f>M3*E3</f>
        <v>13.62264</v>
      </c>
      <c r="P3" s="47" t="s">
        <v>53</v>
      </c>
      <c r="Q3" s="37">
        <f>(G3+I3)</f>
        <v>0.9</v>
      </c>
    </row>
    <row r="4" ht="47" customHeight="1" spans="1:17">
      <c r="A4" s="39">
        <v>2</v>
      </c>
      <c r="B4" s="43" t="s">
        <v>25</v>
      </c>
      <c r="C4" s="44" t="s">
        <v>26</v>
      </c>
      <c r="D4" s="44"/>
      <c r="E4" s="45">
        <v>0.9</v>
      </c>
      <c r="F4" s="42">
        <v>0.328</v>
      </c>
      <c r="G4" s="44">
        <v>0.296</v>
      </c>
      <c r="H4" s="42">
        <v>0.672</v>
      </c>
      <c r="I4" s="44">
        <v>0.604</v>
      </c>
      <c r="J4" s="46">
        <f>F4/H4*100</f>
        <v>48.8095238095238</v>
      </c>
      <c r="K4" s="33">
        <v>18.72</v>
      </c>
      <c r="L4" s="33">
        <v>13.38</v>
      </c>
      <c r="M4" s="33">
        <f>(G4*K4+I4*L4)/(G4+I4)</f>
        <v>15.1362666666667</v>
      </c>
      <c r="N4" s="37">
        <v>1.27</v>
      </c>
      <c r="O4" s="37">
        <f>M4*E4</f>
        <v>13.62264</v>
      </c>
      <c r="P4" s="47" t="s">
        <v>54</v>
      </c>
      <c r="Q4" s="37">
        <f>(G4+I4)</f>
        <v>0.9</v>
      </c>
    </row>
  </sheetData>
  <autoFilter ref="A2:Q4">
    <extLst/>
  </autoFilter>
  <printOptions horizontalCentered="1" verticalCentered="1"/>
  <pageMargins left="0" right="0" top="0" bottom="0.275" header="0" footer="0"/>
  <pageSetup paperSize="9" scale="79" orientation="portrait"/>
  <headerFooter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workbookViewId="0">
      <selection activeCell="G13" sqref="G13"/>
    </sheetView>
  </sheetViews>
  <sheetFormatPr defaultColWidth="9" defaultRowHeight="13.5" outlineLevelCol="7"/>
  <cols>
    <col min="1" max="2" width="11.125" style="5" customWidth="1"/>
    <col min="3" max="3" width="12.75" style="5" customWidth="1"/>
    <col min="4" max="4" width="9" style="6"/>
    <col min="5" max="5" width="16.625" style="7" customWidth="1"/>
    <col min="6" max="6" width="11.25" style="7" customWidth="1"/>
    <col min="7" max="7" width="8.375" style="7" customWidth="1"/>
    <col min="8" max="8" width="15.375" style="6" customWidth="1"/>
    <col min="9" max="9" width="9" style="8"/>
    <col min="10" max="16384" width="9" style="6"/>
  </cols>
  <sheetData>
    <row r="1" ht="24" customHeight="1" spans="1:8">
      <c r="A1" s="9" t="s">
        <v>55</v>
      </c>
      <c r="B1" s="9"/>
      <c r="C1" s="9"/>
      <c r="D1" s="9"/>
      <c r="E1" s="9"/>
      <c r="F1" s="9"/>
      <c r="G1" s="9"/>
      <c r="H1" s="9"/>
    </row>
    <row r="2" ht="31.5" customHeight="1" spans="1:8">
      <c r="A2" s="10" t="s">
        <v>40</v>
      </c>
      <c r="B2" s="11" t="s">
        <v>56</v>
      </c>
      <c r="C2" s="11" t="s">
        <v>57</v>
      </c>
      <c r="D2" s="11" t="s">
        <v>57</v>
      </c>
      <c r="E2" s="11" t="s">
        <v>58</v>
      </c>
      <c r="F2" s="11" t="s">
        <v>59</v>
      </c>
      <c r="G2" s="11" t="s">
        <v>60</v>
      </c>
      <c r="H2" s="12" t="s">
        <v>9</v>
      </c>
    </row>
    <row r="3" ht="20.1" customHeight="1" spans="1:8">
      <c r="A3" s="13" t="s">
        <v>61</v>
      </c>
      <c r="B3" s="14" t="s">
        <v>62</v>
      </c>
      <c r="C3" s="14" t="s">
        <v>63</v>
      </c>
      <c r="D3" s="14" t="s">
        <v>64</v>
      </c>
      <c r="E3" s="15">
        <v>0.0018</v>
      </c>
      <c r="F3" s="16">
        <v>48.5</v>
      </c>
      <c r="G3" s="14">
        <f t="shared" ref="G3:G12" si="0">E3*F3</f>
        <v>0.0873</v>
      </c>
      <c r="H3" s="17"/>
    </row>
    <row r="4" ht="20.1" customHeight="1" spans="1:8">
      <c r="A4" s="18" t="s">
        <v>61</v>
      </c>
      <c r="B4" s="19" t="s">
        <v>65</v>
      </c>
      <c r="C4" s="19" t="s">
        <v>66</v>
      </c>
      <c r="D4" s="19" t="s">
        <v>64</v>
      </c>
      <c r="E4" s="20">
        <v>0.0066</v>
      </c>
      <c r="F4" s="21">
        <v>46.56</v>
      </c>
      <c r="G4" s="22">
        <f t="shared" si="0"/>
        <v>0.307296</v>
      </c>
      <c r="H4" s="23"/>
    </row>
    <row r="5" ht="20.1" customHeight="1" spans="1:8">
      <c r="A5" s="24" t="s">
        <v>61</v>
      </c>
      <c r="B5" s="22" t="s">
        <v>67</v>
      </c>
      <c r="C5" s="22" t="s">
        <v>68</v>
      </c>
      <c r="D5" s="25" t="s">
        <v>69</v>
      </c>
      <c r="E5" s="20">
        <v>0.630915</v>
      </c>
      <c r="F5" s="26">
        <v>11.4130555555556</v>
      </c>
      <c r="G5" s="22">
        <f t="shared" si="0"/>
        <v>7.20066794583336</v>
      </c>
      <c r="H5" s="23"/>
    </row>
    <row r="6" ht="20.1" customHeight="1" spans="1:8">
      <c r="A6" s="18" t="s">
        <v>61</v>
      </c>
      <c r="B6" s="19" t="s">
        <v>70</v>
      </c>
      <c r="C6" s="19" t="s">
        <v>68</v>
      </c>
      <c r="D6" s="25" t="s">
        <v>71</v>
      </c>
      <c r="E6" s="20">
        <v>0.315457</v>
      </c>
      <c r="F6" s="26">
        <v>11.9411111111111</v>
      </c>
      <c r="G6" s="22">
        <f t="shared" si="0"/>
        <v>3.76690708777777</v>
      </c>
      <c r="H6" s="23"/>
    </row>
    <row r="7" ht="20.1" customHeight="1" spans="1:8">
      <c r="A7" s="24" t="s">
        <v>61</v>
      </c>
      <c r="B7" s="22" t="s">
        <v>72</v>
      </c>
      <c r="C7" s="22" t="s">
        <v>73</v>
      </c>
      <c r="D7" s="22" t="s">
        <v>64</v>
      </c>
      <c r="E7" s="20">
        <v>0.00144</v>
      </c>
      <c r="F7" s="21">
        <v>160.05</v>
      </c>
      <c r="G7" s="22">
        <f t="shared" si="0"/>
        <v>0.230472</v>
      </c>
      <c r="H7" s="23"/>
    </row>
    <row r="8" ht="20.1" customHeight="1" spans="1:8">
      <c r="A8" s="18" t="s">
        <v>61</v>
      </c>
      <c r="B8" s="19" t="s">
        <v>74</v>
      </c>
      <c r="C8" s="19" t="s">
        <v>75</v>
      </c>
      <c r="D8" s="19" t="s">
        <v>64</v>
      </c>
      <c r="E8" s="20">
        <v>0.0048</v>
      </c>
      <c r="F8" s="21">
        <v>92.15</v>
      </c>
      <c r="G8" s="22">
        <f t="shared" si="0"/>
        <v>0.44232</v>
      </c>
      <c r="H8" s="23"/>
    </row>
    <row r="9" ht="20.1" customHeight="1" spans="1:8">
      <c r="A9" s="24" t="s">
        <v>61</v>
      </c>
      <c r="B9" s="22" t="s">
        <v>76</v>
      </c>
      <c r="C9" s="22" t="s">
        <v>77</v>
      </c>
      <c r="D9" s="22" t="s">
        <v>64</v>
      </c>
      <c r="E9" s="20">
        <v>0.006</v>
      </c>
      <c r="F9" s="21">
        <v>77.6</v>
      </c>
      <c r="G9" s="22">
        <f t="shared" si="0"/>
        <v>0.4656</v>
      </c>
      <c r="H9" s="23"/>
    </row>
    <row r="10" ht="20.1" customHeight="1" spans="1:8">
      <c r="A10" s="18" t="s">
        <v>61</v>
      </c>
      <c r="B10" s="19" t="s">
        <v>78</v>
      </c>
      <c r="C10" s="19" t="s">
        <v>79</v>
      </c>
      <c r="D10" s="19" t="s">
        <v>64</v>
      </c>
      <c r="E10" s="20">
        <v>0.004</v>
      </c>
      <c r="F10" s="21">
        <v>33.95</v>
      </c>
      <c r="G10" s="22">
        <f t="shared" si="0"/>
        <v>0.1358</v>
      </c>
      <c r="H10" s="23"/>
    </row>
    <row r="11" ht="20.1" customHeight="1" spans="1:8">
      <c r="A11" s="24" t="s">
        <v>61</v>
      </c>
      <c r="B11" s="22" t="s">
        <v>80</v>
      </c>
      <c r="C11" s="22" t="s">
        <v>81</v>
      </c>
      <c r="D11" s="22" t="s">
        <v>64</v>
      </c>
      <c r="E11" s="20">
        <v>0.032</v>
      </c>
      <c r="F11" s="21">
        <v>20.37</v>
      </c>
      <c r="G11" s="22">
        <f t="shared" si="0"/>
        <v>0.65184</v>
      </c>
      <c r="H11" s="23"/>
    </row>
    <row r="12" ht="20.1" customHeight="1" spans="1:8">
      <c r="A12" s="18" t="s">
        <v>61</v>
      </c>
      <c r="B12" s="19" t="s">
        <v>82</v>
      </c>
      <c r="C12" s="19" t="s">
        <v>83</v>
      </c>
      <c r="D12" s="19" t="s">
        <v>64</v>
      </c>
      <c r="E12" s="27">
        <v>0.006</v>
      </c>
      <c r="F12" s="21">
        <v>15.52</v>
      </c>
      <c r="G12" s="22">
        <f t="shared" si="0"/>
        <v>0.09312</v>
      </c>
      <c r="H12" s="23"/>
    </row>
    <row r="13" ht="20.1" customHeight="1" spans="1:8">
      <c r="A13" s="28"/>
      <c r="B13" s="29"/>
      <c r="C13" s="30" t="s">
        <v>84</v>
      </c>
      <c r="D13" s="29"/>
      <c r="E13" s="31">
        <f>SUM(E3:E12)</f>
        <v>1.009012</v>
      </c>
      <c r="F13" s="30"/>
      <c r="G13" s="31">
        <f>SUM(G3:G12)</f>
        <v>13.3813230336111</v>
      </c>
      <c r="H13" s="32"/>
    </row>
    <row r="14" ht="19.5" customHeight="1"/>
    <row r="15" ht="19.5" customHeight="1"/>
  </sheetData>
  <mergeCells count="1">
    <mergeCell ref="A1:H1"/>
  </mergeCells>
  <pageMargins left="0.53" right="0.46" top="0.748031496062992" bottom="0.748031496062992" header="0.31496062992126" footer="0.31496062992126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workbookViewId="0">
      <selection activeCell="H12" sqref="H12"/>
    </sheetView>
  </sheetViews>
  <sheetFormatPr defaultColWidth="9" defaultRowHeight="13.5"/>
  <cols>
    <col min="1" max="2" width="11.5" customWidth="1"/>
    <col min="3" max="3" width="25.375" customWidth="1"/>
    <col min="4" max="4" width="14.875" customWidth="1"/>
    <col min="9" max="10" width="12.625"/>
  </cols>
  <sheetData>
    <row r="1" ht="21" customHeight="1" spans="1:10">
      <c r="A1" s="2" t="s">
        <v>85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18" customHeight="1" spans="1:10">
      <c r="A2" s="3" t="s">
        <v>40</v>
      </c>
      <c r="B2" s="3" t="s">
        <v>56</v>
      </c>
      <c r="C2" s="3" t="s">
        <v>57</v>
      </c>
      <c r="D2" s="3" t="s">
        <v>57</v>
      </c>
      <c r="E2" s="3" t="s">
        <v>86</v>
      </c>
      <c r="F2" s="3" t="s">
        <v>87</v>
      </c>
      <c r="G2" s="3" t="s">
        <v>88</v>
      </c>
      <c r="H2" s="3" t="s">
        <v>89</v>
      </c>
      <c r="I2" s="3" t="s">
        <v>90</v>
      </c>
      <c r="J2" s="3" t="s">
        <v>60</v>
      </c>
    </row>
    <row r="3" ht="18" customHeight="1" spans="1:10">
      <c r="A3" s="4" t="s">
        <v>21</v>
      </c>
      <c r="B3" s="4" t="s">
        <v>91</v>
      </c>
      <c r="C3" s="4" t="s">
        <v>92</v>
      </c>
      <c r="D3" s="4" t="s">
        <v>93</v>
      </c>
      <c r="E3" s="4" t="s">
        <v>94</v>
      </c>
      <c r="F3" s="4" t="s">
        <v>95</v>
      </c>
      <c r="G3" s="4" t="s">
        <v>96</v>
      </c>
      <c r="H3" s="4">
        <v>2</v>
      </c>
      <c r="I3" s="4">
        <v>0.101</v>
      </c>
      <c r="J3" s="4">
        <v>0.202</v>
      </c>
    </row>
    <row r="4" ht="18" customHeight="1" spans="1:10">
      <c r="A4" s="4" t="s">
        <v>21</v>
      </c>
      <c r="B4" s="4" t="s">
        <v>97</v>
      </c>
      <c r="C4" s="4" t="s">
        <v>98</v>
      </c>
      <c r="D4" s="4" t="s">
        <v>64</v>
      </c>
      <c r="E4" s="4" t="s">
        <v>94</v>
      </c>
      <c r="F4" s="4" t="s">
        <v>95</v>
      </c>
      <c r="G4" s="4" t="s">
        <v>96</v>
      </c>
      <c r="H4" s="4">
        <v>1</v>
      </c>
      <c r="I4" s="4">
        <v>0.11</v>
      </c>
      <c r="J4" s="4">
        <v>0.11</v>
      </c>
    </row>
    <row r="5" ht="18" customHeight="1" spans="1:10">
      <c r="A5" s="4" t="s">
        <v>21</v>
      </c>
      <c r="B5" s="4" t="s">
        <v>99</v>
      </c>
      <c r="C5" s="4" t="s">
        <v>100</v>
      </c>
      <c r="D5" s="4" t="s">
        <v>101</v>
      </c>
      <c r="E5" s="4" t="s">
        <v>94</v>
      </c>
      <c r="F5" s="4" t="s">
        <v>95</v>
      </c>
      <c r="G5" s="4" t="s">
        <v>96</v>
      </c>
      <c r="H5" s="4">
        <v>0.065</v>
      </c>
      <c r="I5" s="4">
        <v>14.87</v>
      </c>
      <c r="J5" s="4">
        <v>0.96655</v>
      </c>
    </row>
    <row r="6" ht="18" customHeight="1" spans="1:10">
      <c r="A6" s="4" t="s">
        <v>21</v>
      </c>
      <c r="B6" s="4" t="s">
        <v>61</v>
      </c>
      <c r="C6" s="4" t="s">
        <v>102</v>
      </c>
      <c r="D6" s="4" t="s">
        <v>103</v>
      </c>
      <c r="E6" s="4" t="s">
        <v>94</v>
      </c>
      <c r="F6" s="4" t="s">
        <v>95</v>
      </c>
      <c r="G6" s="4" t="s">
        <v>104</v>
      </c>
      <c r="H6" s="4">
        <v>0.604</v>
      </c>
      <c r="I6" s="4">
        <v>13.3813230336111</v>
      </c>
      <c r="J6" s="4">
        <v>8.0823191123011</v>
      </c>
    </row>
    <row r="7" ht="18" customHeight="1" spans="1:10">
      <c r="A7" s="4" t="s">
        <v>21</v>
      </c>
      <c r="B7" s="4" t="s">
        <v>105</v>
      </c>
      <c r="C7" s="4" t="s">
        <v>106</v>
      </c>
      <c r="D7" s="4" t="s">
        <v>64</v>
      </c>
      <c r="E7" s="4" t="s">
        <v>94</v>
      </c>
      <c r="F7" s="4" t="s">
        <v>95</v>
      </c>
      <c r="G7" s="4" t="s">
        <v>96</v>
      </c>
      <c r="H7" s="4">
        <v>0.296</v>
      </c>
      <c r="I7" s="4">
        <v>18.72</v>
      </c>
      <c r="J7" s="4">
        <v>5.54112</v>
      </c>
    </row>
    <row r="8" ht="18" customHeight="1" spans="1:10">
      <c r="A8" s="4" t="s">
        <v>25</v>
      </c>
      <c r="B8" s="4" t="s">
        <v>91</v>
      </c>
      <c r="C8" s="4" t="s">
        <v>92</v>
      </c>
      <c r="D8" s="4" t="s">
        <v>93</v>
      </c>
      <c r="E8" s="4" t="s">
        <v>94</v>
      </c>
      <c r="F8" s="4" t="s">
        <v>95</v>
      </c>
      <c r="G8" s="4" t="s">
        <v>96</v>
      </c>
      <c r="H8" s="4">
        <v>2</v>
      </c>
      <c r="I8" s="4">
        <v>0.101</v>
      </c>
      <c r="J8" s="4">
        <v>0.202</v>
      </c>
    </row>
    <row r="9" ht="18" customHeight="1" spans="1:10">
      <c r="A9" s="4" t="s">
        <v>25</v>
      </c>
      <c r="B9" s="4" t="s">
        <v>97</v>
      </c>
      <c r="C9" s="4" t="s">
        <v>98</v>
      </c>
      <c r="D9" s="4" t="s">
        <v>64</v>
      </c>
      <c r="E9" s="4" t="s">
        <v>94</v>
      </c>
      <c r="F9" s="4" t="s">
        <v>95</v>
      </c>
      <c r="G9" s="4" t="s">
        <v>96</v>
      </c>
      <c r="H9" s="4">
        <v>1</v>
      </c>
      <c r="I9" s="4">
        <v>0.11</v>
      </c>
      <c r="J9" s="4">
        <v>0.11</v>
      </c>
    </row>
    <row r="10" ht="18" customHeight="1" spans="1:10">
      <c r="A10" s="4" t="s">
        <v>25</v>
      </c>
      <c r="B10" s="4" t="s">
        <v>99</v>
      </c>
      <c r="C10" s="4" t="s">
        <v>100</v>
      </c>
      <c r="D10" s="4" t="s">
        <v>101</v>
      </c>
      <c r="E10" s="4" t="s">
        <v>94</v>
      </c>
      <c r="F10" s="4" t="s">
        <v>95</v>
      </c>
      <c r="G10" s="4" t="s">
        <v>96</v>
      </c>
      <c r="H10" s="4">
        <v>0.065</v>
      </c>
      <c r="I10" s="4">
        <v>14.87</v>
      </c>
      <c r="J10" s="4">
        <v>0.96655</v>
      </c>
    </row>
    <row r="11" ht="18" customHeight="1" spans="1:10">
      <c r="A11" s="4" t="s">
        <v>25</v>
      </c>
      <c r="B11" s="4" t="s">
        <v>61</v>
      </c>
      <c r="C11" s="4" t="s">
        <v>102</v>
      </c>
      <c r="D11" s="4" t="s">
        <v>103</v>
      </c>
      <c r="E11" s="4" t="s">
        <v>94</v>
      </c>
      <c r="F11" s="4" t="s">
        <v>95</v>
      </c>
      <c r="G11" s="4" t="s">
        <v>104</v>
      </c>
      <c r="H11" s="4">
        <v>0.604</v>
      </c>
      <c r="I11" s="4">
        <v>13.3813230336111</v>
      </c>
      <c r="J11" s="4">
        <v>8.0823191123011</v>
      </c>
    </row>
    <row r="12" ht="18" customHeight="1" spans="1:10">
      <c r="A12" s="4" t="s">
        <v>25</v>
      </c>
      <c r="B12" s="4" t="s">
        <v>105</v>
      </c>
      <c r="C12" s="4" t="s">
        <v>106</v>
      </c>
      <c r="D12" s="4" t="s">
        <v>64</v>
      </c>
      <c r="E12" s="4" t="s">
        <v>94</v>
      </c>
      <c r="F12" s="4" t="s">
        <v>95</v>
      </c>
      <c r="G12" s="4" t="s">
        <v>96</v>
      </c>
      <c r="H12" s="4">
        <v>0.296</v>
      </c>
      <c r="I12" s="4">
        <v>18.72</v>
      </c>
      <c r="J12" s="4">
        <v>5.54112</v>
      </c>
    </row>
  </sheetData>
  <autoFilter ref="A2:K12">
    <sortState ref="A2:K12">
      <sortCondition ref="A2"/>
    </sortState>
    <extLst/>
  </autoFilter>
  <mergeCells count="1">
    <mergeCell ref="A1:J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workbookViewId="0">
      <selection activeCell="E38" sqref="E38"/>
    </sheetView>
  </sheetViews>
  <sheetFormatPr defaultColWidth="9" defaultRowHeight="13.5" outlineLevelRow="2"/>
  <sheetData>
    <row r="1" spans="1:1">
      <c r="A1" t="s">
        <v>107</v>
      </c>
    </row>
    <row r="2" spans="1:1">
      <c r="A2" t="s">
        <v>23</v>
      </c>
    </row>
    <row r="3" spans="1:1">
      <c r="A3" t="s">
        <v>108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目标价格核算明细表 (更新)</vt:lpstr>
      <vt:lpstr>运费</vt:lpstr>
      <vt:lpstr>浇注量及金额</vt:lpstr>
      <vt:lpstr>白料单价计算依据</vt:lpstr>
      <vt:lpstr>产品报幕</vt:lpstr>
      <vt:lpstr>数据有效性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财务-谷朋坤</dc:creator>
  <cp:lastModifiedBy>15529002857</cp:lastModifiedBy>
  <dcterms:created xsi:type="dcterms:W3CDTF">2023-03-06T03:12:00Z</dcterms:created>
  <dcterms:modified xsi:type="dcterms:W3CDTF">2023-12-11T03:43:06Z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5D33A239485B4A098A4A839B9EA4721F_13</vt:lpwstr>
  </property>
  <property fmtid="{D5CDD505-2E9C-101B-9397-08002B2CF9AE}" pid="3" name="KSOProductBuildVer">
    <vt:lpwstr>2052-12.1.0.15990</vt:lpwstr>
  </property>
</Properties>
</file>