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金属件\"/>
    </mc:Choice>
  </mc:AlternateContent>
  <xr:revisionPtr revIDLastSave="0" documentId="13_ncr:1_{C6C493E6-6772-420D-A8E5-D30B8998D6C2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汇总表" sheetId="4" r:id="rId1"/>
    <sheet name="材料成本" sheetId="1" r:id="rId2"/>
    <sheet name="前工序" sheetId="5" r:id="rId3"/>
    <sheet name="焊接费" sheetId="8" r:id="rId4"/>
    <sheet name="组装费" sheetId="6" r:id="rId5"/>
    <sheet name="电泳费" sheetId="7" r:id="rId6"/>
  </sheets>
  <definedNames>
    <definedName name="_xlnm._FilterDatabase" localSheetId="1" hidden="1">材料成本!$A$1:$R$52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" i="4" l="1"/>
  <c r="K3" i="4"/>
  <c r="N11" i="8"/>
  <c r="O3" i="4"/>
  <c r="N3" i="4"/>
  <c r="M3" i="4"/>
  <c r="L3" i="4"/>
  <c r="I3" i="4"/>
  <c r="H3" i="4"/>
  <c r="J5" i="8"/>
  <c r="J3" i="4" s="1"/>
  <c r="H11" i="7"/>
  <c r="G11" i="7"/>
  <c r="R5" i="6"/>
  <c r="Q5" i="6"/>
  <c r="P5" i="6"/>
  <c r="G17" i="5"/>
  <c r="F17" i="5"/>
  <c r="T3" i="4" l="1"/>
  <c r="G3" i="4"/>
  <c r="F3" i="4"/>
  <c r="E3" i="4"/>
  <c r="P3" i="4"/>
  <c r="Q3" i="4" s="1"/>
  <c r="U3" i="4" s="1"/>
  <c r="M2" i="1" l="1"/>
  <c r="L2" i="1"/>
  <c r="J106" i="1"/>
  <c r="J90" i="1"/>
  <c r="J97" i="1"/>
  <c r="J101" i="1"/>
  <c r="J88" i="1"/>
  <c r="J80" i="1"/>
  <c r="K66" i="1"/>
  <c r="K67" i="1"/>
  <c r="K68" i="1"/>
  <c r="K69" i="1"/>
  <c r="K71" i="1"/>
  <c r="K72" i="1"/>
  <c r="K73" i="1"/>
  <c r="K74" i="1"/>
  <c r="K75" i="1"/>
  <c r="K76" i="1"/>
  <c r="K77" i="1"/>
  <c r="K78" i="1"/>
  <c r="K79" i="1"/>
  <c r="K81" i="1"/>
  <c r="K82" i="1"/>
  <c r="K83" i="1"/>
  <c r="K84" i="1"/>
  <c r="K85" i="1"/>
  <c r="K86" i="1"/>
  <c r="K87" i="1"/>
  <c r="K89" i="1"/>
  <c r="K93" i="1"/>
  <c r="K94" i="1"/>
  <c r="K95" i="1"/>
  <c r="K96" i="1"/>
  <c r="K98" i="1"/>
  <c r="K99" i="1"/>
  <c r="K100" i="1"/>
  <c r="K102" i="1"/>
  <c r="K103" i="1"/>
  <c r="K104" i="1"/>
  <c r="K105" i="1"/>
  <c r="K108" i="1"/>
  <c r="K110" i="1"/>
  <c r="K111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60" i="1"/>
  <c r="K61" i="1"/>
  <c r="K62" i="1"/>
  <c r="K59" i="1"/>
  <c r="K56" i="1"/>
  <c r="K57" i="1"/>
  <c r="J51" i="1"/>
  <c r="J49" i="1"/>
  <c r="J34" i="1"/>
  <c r="K55" i="1"/>
  <c r="J33" i="1" s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8" i="1"/>
  <c r="K39" i="1"/>
  <c r="K40" i="1"/>
  <c r="K41" i="1"/>
  <c r="K42" i="1"/>
  <c r="K43" i="1"/>
  <c r="K44" i="1"/>
  <c r="K45" i="1"/>
  <c r="K48" i="1"/>
  <c r="K49" i="1"/>
  <c r="K50" i="1"/>
  <c r="K51" i="1"/>
  <c r="K52" i="1"/>
  <c r="K2" i="1"/>
  <c r="J116" i="1"/>
  <c r="K116" i="1" s="1"/>
  <c r="J114" i="1"/>
  <c r="K114" i="1" s="1"/>
  <c r="J113" i="1"/>
  <c r="K113" i="1" s="1"/>
  <c r="J112" i="1"/>
  <c r="K112" i="1" s="1"/>
  <c r="J109" i="1"/>
  <c r="K109" i="1" s="1"/>
  <c r="J107" i="1"/>
  <c r="K107" i="1" s="1"/>
  <c r="K106" i="1"/>
  <c r="J92" i="1"/>
  <c r="K92" i="1" s="1"/>
  <c r="J91" i="1"/>
  <c r="K91" i="1" s="1"/>
  <c r="K80" i="1"/>
  <c r="J37" i="1" s="1"/>
  <c r="K37" i="1" s="1"/>
  <c r="J70" i="1"/>
  <c r="K70" i="1" s="1"/>
  <c r="J36" i="1" s="1"/>
  <c r="K36" i="1" s="1"/>
  <c r="J65" i="1"/>
  <c r="K65" i="1" s="1"/>
  <c r="J64" i="1"/>
  <c r="K64" i="1" s="1"/>
  <c r="J63" i="1"/>
  <c r="K63" i="1" s="1"/>
  <c r="K90" i="1" l="1"/>
  <c r="K97" i="1"/>
  <c r="J58" i="1"/>
  <c r="K58" i="1" s="1"/>
  <c r="J35" i="1"/>
  <c r="K35" i="1" s="1"/>
  <c r="K101" i="1"/>
  <c r="J47" i="1" s="1"/>
  <c r="K47" i="1" s="1"/>
  <c r="K88" i="1" l="1"/>
  <c r="J46" i="1" s="1"/>
  <c r="K46" i="1" s="1"/>
  <c r="K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" authorId="0" shapeId="0" xr:uid="{02FB27C2-ABF3-436C-8277-EF50C486D1CF}">
      <text>
        <r>
          <rPr>
            <sz val="9"/>
            <rFont val="宋体"/>
            <family val="3"/>
            <charset val="134"/>
          </rPr>
          <t>未成系数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GHRC</author>
    <author>jishengyang</author>
  </authors>
  <commentList>
    <comment ref="I2" authorId="0" shapeId="0" xr:uid="{C35715C0-8F63-435A-B4AA-23647D3D3804}">
      <text>
        <r>
          <rPr>
            <sz val="9"/>
            <rFont val="宋体"/>
            <family val="3"/>
            <charset val="134"/>
          </rPr>
          <t>产效85%</t>
        </r>
      </text>
    </comment>
    <comment ref="P3" authorId="1" shapeId="0" xr:uid="{AF7BA05B-A3A1-42ED-9117-5552464A472A}">
      <text>
        <r>
          <rPr>
            <sz val="9"/>
            <rFont val="宋体"/>
            <family val="3"/>
            <charset val="134"/>
          </rPr>
          <t>每小时钱数除以每小时件数
1.岗位补助1300，平摊总人数26=50
2.绩效工资4867.2（26天*每天8小时，根据考勤上所有有系数的计算），平摊总人数26=187.2
3.社保公积金合计（1600）=62.52+519.264+453.18+24.31+89.50+0=1148.78
4.300全勤
5.每天福利10元饭补=260
（（15*8+17*2）*22+（22.6*10)*4+50+187.2+1148.78+300+260）/26/8=29.98</t>
        </r>
      </text>
    </comment>
    <comment ref="Q3" authorId="0" shapeId="0" xr:uid="{AFFBC59D-9A87-465F-9B0A-E4B22437D8D3}">
      <text>
        <r>
          <rPr>
            <sz val="9"/>
            <rFont val="宋体"/>
            <family val="3"/>
            <charset val="134"/>
          </rPr>
          <t>平均每天58度       每月26天计算1508度，单价1元</t>
        </r>
      </text>
    </comment>
    <comment ref="R3" authorId="0" shapeId="0" xr:uid="{639C8519-367F-4AE9-9362-61B2C7933AE2}">
      <text>
        <r>
          <rPr>
            <sz val="9"/>
            <rFont val="宋体"/>
            <family val="3"/>
            <charset val="134"/>
          </rPr>
          <t xml:space="preserve">每天平均650元，月度26天计算，合计16900
</t>
        </r>
      </text>
    </comment>
  </commentList>
</comments>
</file>

<file path=xl/sharedStrings.xml><?xml version="1.0" encoding="utf-8"?>
<sst xmlns="http://schemas.openxmlformats.org/spreadsheetml/2006/main" count="1208" uniqueCount="349">
  <si>
    <t>J6L</t>
  </si>
  <si>
    <t>四管夹</t>
  </si>
  <si>
    <t>底座模块化总成</t>
  </si>
  <si>
    <t>上框焊接总成电泳</t>
  </si>
  <si>
    <t>SHT0014782</t>
  </si>
  <si>
    <t>SHT0001894</t>
  </si>
  <si>
    <t>阻尼器连接螺栓</t>
  </si>
  <si>
    <t>六角头螺栓</t>
  </si>
  <si>
    <t>汕德卡2.</t>
  </si>
  <si>
    <t>组件描述1</t>
  </si>
  <si>
    <t>BFA0000390</t>
  </si>
  <si>
    <t>BFA0010096</t>
  </si>
  <si>
    <t>BFA0000018</t>
  </si>
  <si>
    <t>SHT0015934</t>
  </si>
  <si>
    <t>SHT0001984</t>
  </si>
  <si>
    <t>内绞架组件电泳</t>
  </si>
  <si>
    <t>M8自锁螺母(白)</t>
  </si>
  <si>
    <t>GFM-1820</t>
  </si>
  <si>
    <t>绞架紧固套</t>
  </si>
  <si>
    <t>挡块</t>
  </si>
  <si>
    <t>SHT0001981</t>
  </si>
  <si>
    <t>大平垫圈</t>
  </si>
  <si>
    <t>绞架连接螺栓M10*43</t>
  </si>
  <si>
    <t>M8*16镀</t>
  </si>
  <si>
    <t>内六角圆柱头螺钉</t>
  </si>
  <si>
    <t>外六角螺栓M8*50</t>
  </si>
  <si>
    <t>BCL0010006</t>
  </si>
  <si>
    <t>H4-2.0</t>
  </si>
  <si>
    <t>SHT0010811</t>
  </si>
  <si>
    <t>弹垫（Ф8)彩</t>
  </si>
  <si>
    <t>SHT0015522</t>
  </si>
  <si>
    <t>BFA0000020</t>
  </si>
  <si>
    <t>子件单位</t>
  </si>
  <si>
    <t>尼龙拉带</t>
  </si>
  <si>
    <t>BFA0000312</t>
  </si>
  <si>
    <t>六角法兰承面带齿螺栓</t>
  </si>
  <si>
    <t>SHT0012022</t>
  </si>
  <si>
    <t>SHT0001256</t>
  </si>
  <si>
    <t>H5座椅坐垫延伸滑块</t>
  </si>
  <si>
    <t>座框装配总成电泳</t>
  </si>
  <si>
    <t>BFA0000418</t>
  </si>
  <si>
    <t>Φ8平垫</t>
  </si>
  <si>
    <t>BFA0000369</t>
  </si>
  <si>
    <t>SHT0001088</t>
  </si>
  <si>
    <t>∮6平垫</t>
  </si>
  <si>
    <t>开口挡圈φ6</t>
  </si>
  <si>
    <t>SHT0001013</t>
  </si>
  <si>
    <t>BFA0000003</t>
  </si>
  <si>
    <t>M</t>
  </si>
  <si>
    <t>P</t>
  </si>
  <si>
    <t>下框横梁电泳</t>
  </si>
  <si>
    <t>H4</t>
  </si>
  <si>
    <t>φ6镀黑锌</t>
  </si>
  <si>
    <t>SHT0001145</t>
  </si>
  <si>
    <t>BFA0000419</t>
  </si>
  <si>
    <t>变阻尼拉线支架</t>
  </si>
  <si>
    <t>BSP0010024</t>
  </si>
  <si>
    <t>无仰角</t>
  </si>
  <si>
    <t>镀彩</t>
  </si>
  <si>
    <t>每件需求量</t>
  </si>
  <si>
    <t>缓冲块支架组件电泳</t>
  </si>
  <si>
    <t>BSP0000034</t>
  </si>
  <si>
    <t>2.0平台</t>
  </si>
  <si>
    <t>BFA0010052</t>
  </si>
  <si>
    <t>外绞架组件电泳</t>
  </si>
  <si>
    <t>BFA0000314</t>
  </si>
  <si>
    <t>主驾下框焊接组件电泳</t>
  </si>
  <si>
    <t>M8*16黑</t>
  </si>
  <si>
    <t>父件描述1</t>
  </si>
  <si>
    <t>3.0滚轮</t>
  </si>
  <si>
    <t>十字槽盘头自攻螺钉</t>
  </si>
  <si>
    <t>SHT0010515</t>
  </si>
  <si>
    <t>SHT0001773</t>
  </si>
  <si>
    <t>物料成本</t>
  </si>
  <si>
    <t>上框内支撑柱</t>
  </si>
  <si>
    <t>上限位缓冲块</t>
  </si>
  <si>
    <t>SHT0014629</t>
  </si>
  <si>
    <t>镀白锌</t>
  </si>
  <si>
    <t>4.8×16-1</t>
  </si>
  <si>
    <t>SHT0014627</t>
  </si>
  <si>
    <t>上尼龙固定块</t>
  </si>
  <si>
    <t>开口挡圈Ф10</t>
  </si>
  <si>
    <t>子件采/制</t>
  </si>
  <si>
    <t>阻尼器弹簧保护架</t>
  </si>
  <si>
    <t>全钢大帽抽芯铆钉</t>
  </si>
  <si>
    <t>组件描述2</t>
  </si>
  <si>
    <t>BFA0010051</t>
  </si>
  <si>
    <t>F扣</t>
  </si>
  <si>
    <t>气管固定卡簧2.0</t>
  </si>
  <si>
    <t>气囊总成</t>
  </si>
  <si>
    <t>φ8*24镀</t>
  </si>
  <si>
    <t>可变阻尼总成K24501</t>
  </si>
  <si>
    <t>气管卡扣（2*4mm）</t>
  </si>
  <si>
    <t>组件</t>
  </si>
  <si>
    <t>X3000</t>
  </si>
  <si>
    <t>SHT0010517</t>
  </si>
  <si>
    <t>BFA0000042</t>
  </si>
  <si>
    <t>阻尼器垫片</t>
  </si>
  <si>
    <t>M10*50镀</t>
  </si>
  <si>
    <t>X3000-2.</t>
  </si>
  <si>
    <t>SHT0013733</t>
  </si>
  <si>
    <t>SHT0001882</t>
  </si>
  <si>
    <t>固定螺栓</t>
  </si>
  <si>
    <t>内六角半圆头螺栓</t>
  </si>
  <si>
    <t>SHT0010516</t>
  </si>
  <si>
    <t>SHT0011694</t>
  </si>
  <si>
    <t>SHT0001973</t>
  </si>
  <si>
    <t>BFA0010093</t>
  </si>
  <si>
    <t>SHT0015407</t>
  </si>
  <si>
    <t>BFA0000566</t>
  </si>
  <si>
    <t>SHT0015751</t>
  </si>
  <si>
    <t/>
  </si>
  <si>
    <t>父级物料</t>
  </si>
  <si>
    <t>下限位缓冲胶墩</t>
  </si>
  <si>
    <t>SHT0001982</t>
  </si>
  <si>
    <t>仰角旋转轴</t>
  </si>
  <si>
    <t>防尘罩</t>
  </si>
  <si>
    <t>主驾上框后横梁总成电泳</t>
  </si>
  <si>
    <t>开口挡圈φ15</t>
  </si>
  <si>
    <t>阻尼器变阻尼拨快</t>
  </si>
  <si>
    <t>IGS尼龙轴套</t>
  </si>
  <si>
    <t>SHT0001983</t>
  </si>
  <si>
    <t>BFA0000010</t>
  </si>
  <si>
    <t>BFA0000434</t>
  </si>
  <si>
    <t>EA</t>
  </si>
  <si>
    <t>物料单价</t>
  </si>
  <si>
    <t>BFA0000420</t>
  </si>
  <si>
    <t>王牌V5V7-可调阻尼</t>
  </si>
  <si>
    <t>M5*16镀</t>
  </si>
  <si>
    <t>SHT0015756</t>
  </si>
  <si>
    <t>BFA0000391</t>
  </si>
  <si>
    <t>悬浮气路总成</t>
  </si>
  <si>
    <t>弹垫（Ф5)</t>
  </si>
  <si>
    <t>M10自锁螺母</t>
  </si>
  <si>
    <t>SHT0002184</t>
  </si>
  <si>
    <t>Ea</t>
  </si>
  <si>
    <t>BFA0000491</t>
  </si>
  <si>
    <t>BCL0010010</t>
  </si>
  <si>
    <t>父件描述2</t>
  </si>
  <si>
    <t>P</t>
    <phoneticPr fontId="3" type="noConversion"/>
  </si>
  <si>
    <t>KG</t>
  </si>
  <si>
    <t>TMI0000106</t>
  </si>
  <si>
    <t>PPS-6345A  4HD9050</t>
  </si>
  <si>
    <t>SHT0001857</t>
  </si>
  <si>
    <t>上框后横梁总成</t>
  </si>
  <si>
    <t>TCT0000057</t>
  </si>
  <si>
    <t>电泳表面积</t>
  </si>
  <si>
    <t>M2</t>
  </si>
  <si>
    <t>X3000-2.0</t>
  </si>
  <si>
    <t>SHT0001858</t>
  </si>
  <si>
    <t>主驾下框焊接组件</t>
  </si>
  <si>
    <t>SHT0001859</t>
  </si>
  <si>
    <t>下框横梁</t>
  </si>
  <si>
    <t>SHT0001860</t>
  </si>
  <si>
    <t>下框左纵梁</t>
  </si>
  <si>
    <t>SHT0001861</t>
  </si>
  <si>
    <t>下框右纵梁</t>
  </si>
  <si>
    <t>SHT0001862</t>
  </si>
  <si>
    <t>左滑轨链接钣</t>
  </si>
  <si>
    <t>SHT0001863</t>
  </si>
  <si>
    <t>右滑轨链接钣</t>
  </si>
  <si>
    <t>SHT0016053</t>
  </si>
  <si>
    <t>气囊下支架</t>
  </si>
  <si>
    <t>TWT0000064</t>
  </si>
  <si>
    <t>φ1.2焊丝</t>
  </si>
  <si>
    <t>TST0000012</t>
  </si>
  <si>
    <t>板材SAPH440</t>
  </si>
  <si>
    <t>3.0*1250</t>
  </si>
  <si>
    <t>TST0000013</t>
  </si>
  <si>
    <t>板材SPFH590</t>
  </si>
  <si>
    <t>SHT0001759</t>
  </si>
  <si>
    <t>内绞架组件</t>
  </si>
  <si>
    <t>BAS0000055</t>
  </si>
  <si>
    <t>螺纹轴套</t>
  </si>
  <si>
    <t>SHT0001149</t>
  </si>
  <si>
    <t>连接杆2</t>
  </si>
  <si>
    <t>1.0平台/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</si>
  <si>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</si>
  <si>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</si>
  <si>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</si>
  <si>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</si>
  <si>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</si>
  <si>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</si>
  <si>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</si>
  <si>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</si>
  <si>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</si>
  <si>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</si>
  <si>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</si>
  <si>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外绞架组件</t>
  </si>
  <si>
    <t>BAS0000056</t>
  </si>
  <si>
    <t>外绞架钢轴套</t>
  </si>
  <si>
    <t>SHT0001085</t>
  </si>
  <si>
    <t>阻尼器下支架总成</t>
  </si>
  <si>
    <t>SHT0001874</t>
  </si>
  <si>
    <t>绞架大孔侧板</t>
  </si>
  <si>
    <t>SHT0001967</t>
  </si>
  <si>
    <t>悬浮机构支架总成</t>
  </si>
  <si>
    <t>SHT0011596</t>
  </si>
  <si>
    <t>连接杆1</t>
  </si>
  <si>
    <t>SHT0014597</t>
  </si>
  <si>
    <t>上框焊接总成</t>
  </si>
  <si>
    <t>SHT0001853</t>
  </si>
  <si>
    <t>仰角轴支架总成</t>
  </si>
  <si>
    <t>SHT0001854</t>
  </si>
  <si>
    <t>左纵梁</t>
  </si>
  <si>
    <t>SHT0001855</t>
  </si>
  <si>
    <t>右纵梁</t>
  </si>
  <si>
    <t>SHT0001856</t>
  </si>
  <si>
    <t>上框前横梁</t>
  </si>
  <si>
    <t>SHT0002319</t>
  </si>
  <si>
    <t>支撑块</t>
  </si>
  <si>
    <t>F3000/M3</t>
  </si>
  <si>
    <t>BFA0000862</t>
  </si>
  <si>
    <t>焊接方螺母</t>
  </si>
  <si>
    <t>M12</t>
  </si>
  <si>
    <t>SHT0002789</t>
  </si>
  <si>
    <t>旋转轴支架</t>
  </si>
  <si>
    <t>2.0平台上框</t>
  </si>
  <si>
    <t>TST0010013</t>
  </si>
  <si>
    <t>卷材SAPH440</t>
  </si>
  <si>
    <t>3.0*420</t>
  </si>
  <si>
    <t>SHT0014512</t>
  </si>
  <si>
    <t>座框焊接总成</t>
  </si>
  <si>
    <t>BAS0000030</t>
  </si>
  <si>
    <t>轴套</t>
  </si>
  <si>
    <t>座框</t>
  </si>
  <si>
    <t>BFA0000316</t>
  </si>
  <si>
    <t>焊接方螺母M6</t>
  </si>
  <si>
    <t>BFA0000400</t>
  </si>
  <si>
    <t>安全带固定螺母7/16</t>
  </si>
  <si>
    <t>SHT0001258</t>
  </si>
  <si>
    <t>座框横管梁</t>
  </si>
  <si>
    <t>2.0老座</t>
  </si>
  <si>
    <t>SHT0001898</t>
  </si>
  <si>
    <t>右侧边板</t>
  </si>
  <si>
    <t>SHT0001899</t>
  </si>
  <si>
    <t>左滑块托架</t>
  </si>
  <si>
    <t>SHT0001903</t>
  </si>
  <si>
    <t>左侧边板</t>
  </si>
  <si>
    <t>SHT0012268</t>
  </si>
  <si>
    <t>左侧调角连接板焊接总成</t>
  </si>
  <si>
    <t>M3000-S</t>
  </si>
  <si>
    <t>SHT0012269</t>
  </si>
  <si>
    <t>右侧调角连接板焊接总成</t>
  </si>
  <si>
    <t>SHT0014563</t>
  </si>
  <si>
    <t>座框前横梁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</si>
  <si>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</si>
  <si>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</si>
  <si>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</si>
  <si>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</si>
  <si>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</si>
  <si>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</si>
  <si>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SHT0015924</t>
  </si>
  <si>
    <t>安全带卷收器固定板</t>
  </si>
  <si>
    <t>2.0老座框</t>
  </si>
  <si>
    <t>TWT0000014</t>
  </si>
  <si>
    <t>焊管Q195黑管</t>
  </si>
  <si>
    <t>φ25*2.0*</t>
  </si>
  <si>
    <t>TST0000029</t>
  </si>
  <si>
    <t>板材SPFH590酸洗板</t>
  </si>
  <si>
    <t>2.0*1178</t>
  </si>
  <si>
    <t>TST0000006</t>
  </si>
  <si>
    <t>2.0*1250</t>
  </si>
  <si>
    <t>SHT0011638</t>
  </si>
  <si>
    <t>SHT0015606</t>
  </si>
  <si>
    <t>缓冲块支架组件</t>
  </si>
  <si>
    <t>材料成本合计：</t>
    <phoneticPr fontId="3" type="noConversion"/>
  </si>
  <si>
    <t>自制成本</t>
    <phoneticPr fontId="3" type="noConversion"/>
  </si>
  <si>
    <t>外购成本</t>
    <phoneticPr fontId="3" type="noConversion"/>
  </si>
  <si>
    <t>客户</t>
  </si>
  <si>
    <t>项目</t>
  </si>
  <si>
    <t>产品</t>
  </si>
  <si>
    <t>QAD码</t>
  </si>
  <si>
    <t>外购原材料金额</t>
  </si>
  <si>
    <t>自制原材料金额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</si>
  <si>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</si>
  <si>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</si>
  <si>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</si>
  <si>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</si>
  <si>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</si>
  <si>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</si>
  <si>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</si>
  <si>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</si>
  <si>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</si>
  <si>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</si>
  <si>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</si>
  <si>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</si>
  <si>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成都</t>
  </si>
  <si>
    <t>王牌</t>
  </si>
  <si>
    <t>子零件</t>
  </si>
  <si>
    <t>组件描述</t>
  </si>
  <si>
    <t>人工</t>
  </si>
  <si>
    <t>电费（度）</t>
  </si>
  <si>
    <t>SHT001854</t>
  </si>
  <si>
    <t>H4上框左纵梁</t>
  </si>
  <si>
    <t>H4上框右纵梁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</si>
  <si>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HT0001899</t>
    </r>
  </si>
  <si>
    <t>滑块托架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</si>
  <si>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HT0001903</t>
    </r>
  </si>
  <si>
    <r>
      <rPr>
        <sz val="10"/>
        <color rgb="FF000000"/>
        <rFont val="宋体"/>
        <family val="3"/>
        <charset val="134"/>
      </rPr>
      <t>前罩壳固定支架</t>
    </r>
    <r>
      <rPr>
        <sz val="10"/>
        <color rgb="FF000000"/>
        <rFont val="Microsoft Sans Serif"/>
        <family val="2"/>
      </rPr>
      <t>L</t>
    </r>
  </si>
  <si>
    <t>安全带圈收器固定板</t>
  </si>
  <si>
    <t>左侧滑轨连接板</t>
  </si>
  <si>
    <t>右侧滑轨连接板</t>
  </si>
  <si>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3000气囊下支架</t>
    </r>
  </si>
  <si>
    <t>成都王牌底座冲压件人工及燃动费</t>
    <phoneticPr fontId="3" type="noConversion"/>
  </si>
  <si>
    <t>序号</t>
  </si>
  <si>
    <t>类别</t>
  </si>
  <si>
    <t>班组</t>
  </si>
  <si>
    <t>产品项目</t>
  </si>
  <si>
    <t>产品描述</t>
  </si>
  <si>
    <t>产品QAD</t>
  </si>
  <si>
    <t>标准工时</t>
  </si>
  <si>
    <t>瓶颈节拍
（ST/秒)削减15%</t>
  </si>
  <si>
    <t>每小时
产量</t>
  </si>
  <si>
    <t>100%产量/H</t>
  </si>
  <si>
    <t>宽泛量</t>
  </si>
  <si>
    <t>调整比例</t>
  </si>
  <si>
    <t>作业人数
编制</t>
  </si>
  <si>
    <t>辅产
人员</t>
  </si>
  <si>
    <t>编程率</t>
  </si>
  <si>
    <t>制造费用（26天/10小时计算）</t>
  </si>
  <si>
    <t>人工成本</t>
  </si>
  <si>
    <t>电费</t>
  </si>
  <si>
    <t>压缩空气</t>
  </si>
  <si>
    <t>A</t>
  </si>
  <si>
    <t>成都王牌底座模块化组装人工及燃动费</t>
    <phoneticPr fontId="3" type="noConversion"/>
  </si>
  <si>
    <t>QAD</t>
  </si>
  <si>
    <t>成都王牌底座模块化零件电泳人工及燃动费</t>
    <phoneticPr fontId="3" type="noConversion"/>
  </si>
  <si>
    <t>标准费率</t>
  </si>
  <si>
    <t>未税</t>
  </si>
  <si>
    <t>说明</t>
  </si>
  <si>
    <t>人工标准适用于 机器人摆件</t>
  </si>
  <si>
    <t>人工标准适用于 检验、挂簧、打包</t>
  </si>
  <si>
    <t>组件/产品</t>
  </si>
  <si>
    <t>组件/产品描述1</t>
  </si>
  <si>
    <t>机器人 s</t>
  </si>
  <si>
    <t>手工焊 s</t>
  </si>
  <si>
    <t>检验 s</t>
  </si>
  <si>
    <t>合计（元）</t>
  </si>
  <si>
    <t>焊接能耗（水电气）</t>
  </si>
  <si>
    <t>单位</t>
  </si>
  <si>
    <t>s</t>
  </si>
  <si>
    <t>机器人</t>
  </si>
  <si>
    <t>机器人（手工）焊机</t>
  </si>
  <si>
    <t>翻转工位</t>
  </si>
  <si>
    <t>环保设备</t>
  </si>
  <si>
    <t>空压机</t>
  </si>
  <si>
    <t>二氧化碳气体</t>
  </si>
  <si>
    <t>混合气体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</si>
</sst>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##,###,##0.0########"/>
    <numFmt numFmtId="177" formatCode="###,##0.00##"/>
    <numFmt numFmtId="178" formatCode="###,##0.00"/>
    <numFmt numFmtId="179" formatCode="0.00_);[Red]\(0.00\)"/>
    <numFmt numFmtId="180" formatCode="[$-804]aaaa;@"/>
    <numFmt numFmtId="181" formatCode="0.00_ "/>
    <numFmt numFmtId="182" formatCode="#,##0.0000_ "/>
    <numFmt numFmtId="183" formatCode="0_ "/>
    <numFmt numFmtId="184" formatCode="0.000_ "/>
    <numFmt numFmtId="185" formatCode="#,##0.00_ "/>
    <numFmt numFmtId="186" formatCode="0.0000"/>
    <numFmt numFmtId="187" formatCode="_ * #,##0.0000_ ;_ * \-#,##0.0000_ ;_ * &quot;-&quot;??_ ;_ @_ "/>
  </numFmts>
  <fonts count="35">
    <font>
      <sz val="11"/>
      <color theme="1"/>
      <name val="宋体"/>
      <family val="2"/>
      <scheme val="minor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FF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FF"/>
      <name val="Microsoft Sans Serif"/>
      <family val="2"/>
    </font>
    <font>
      <sz val="10"/>
      <color rgb="FF000000"/>
      <name val="Microsoft Sans Serif"/>
      <family val="2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MS Sans Serif"/>
      <family val="2"/>
    </font>
    <font>
      <sz val="1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</fills>
  <borders count="9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2" fillId="0" borderId="0" applyFont="0" applyFill="0" applyBorder="0" applyAlignment="0" applyProtection="0">
      <alignment vertical="center"/>
    </xf>
    <xf numFmtId="0" fontId="15" fillId="0" borderId="0"/>
    <xf numFmtId="0" fontId="2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8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179" fontId="0" fillId="0" borderId="0" xfId="0" applyNumberForma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/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9" fontId="6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80" fontId="8" fillId="4" borderId="3" xfId="0" applyNumberFormat="1" applyFont="1" applyFill="1" applyBorder="1" applyAlignment="1">
      <alignment horizontal="center" vertical="center" wrapText="1"/>
    </xf>
    <xf numFmtId="181" fontId="8" fillId="4" borderId="3" xfId="0" applyNumberFormat="1" applyFont="1" applyFill="1" applyBorder="1" applyAlignment="1">
      <alignment horizontal="center" vertical="center" wrapText="1"/>
    </xf>
    <xf numFmtId="179" fontId="8" fillId="4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3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6" fillId="3" borderId="0" xfId="0" applyFont="1" applyFill="1"/>
    <xf numFmtId="178" fontId="6" fillId="3" borderId="0" xfId="0" applyNumberFormat="1" applyFont="1" applyFill="1"/>
    <xf numFmtId="179" fontId="5" fillId="3" borderId="2" xfId="0" applyNumberFormat="1" applyFont="1" applyFill="1" applyBorder="1" applyAlignment="1">
      <alignment horizontal="right" vertical="center"/>
    </xf>
    <xf numFmtId="179" fontId="6" fillId="3" borderId="0" xfId="0" applyNumberFormat="1" applyFont="1" applyFill="1"/>
    <xf numFmtId="0" fontId="9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182" fontId="16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176" fontId="18" fillId="6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1" fillId="4" borderId="5" xfId="0" applyNumberFormat="1" applyFont="1" applyFill="1" applyBorder="1" applyAlignment="1">
      <alignment horizontal="center" vertical="center" wrapText="1"/>
    </xf>
    <xf numFmtId="49" fontId="21" fillId="4" borderId="5" xfId="0" applyNumberFormat="1" applyFont="1" applyFill="1" applyBorder="1" applyAlignment="1">
      <alignment horizontal="left" vertical="center" wrapText="1"/>
    </xf>
    <xf numFmtId="181" fontId="21" fillId="4" borderId="5" xfId="0" applyNumberFormat="1" applyFont="1" applyFill="1" applyBorder="1" applyAlignment="1">
      <alignment horizontal="center" vertical="center" wrapText="1"/>
    </xf>
    <xf numFmtId="10" fontId="21" fillId="4" borderId="5" xfId="0" applyNumberFormat="1" applyFont="1" applyFill="1" applyBorder="1" applyAlignment="1">
      <alignment horizontal="center" vertical="center" wrapText="1"/>
    </xf>
    <xf numFmtId="183" fontId="21" fillId="4" borderId="5" xfId="0" applyNumberFormat="1" applyFont="1" applyFill="1" applyBorder="1" applyAlignment="1">
      <alignment horizontal="center" vertical="center" wrapText="1"/>
    </xf>
    <xf numFmtId="49" fontId="21" fillId="4" borderId="6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180" fontId="21" fillId="4" borderId="5" xfId="0" applyNumberFormat="1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49" fontId="21" fillId="4" borderId="8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181" fontId="21" fillId="4" borderId="8" xfId="0" applyNumberFormat="1" applyFont="1" applyFill="1" applyBorder="1" applyAlignment="1">
      <alignment horizontal="center" vertical="center" wrapText="1"/>
    </xf>
    <xf numFmtId="180" fontId="21" fillId="4" borderId="8" xfId="0" applyNumberFormat="1" applyFont="1" applyFill="1" applyBorder="1" applyAlignment="1">
      <alignment horizontal="center" vertical="center" wrapText="1"/>
    </xf>
    <xf numFmtId="10" fontId="21" fillId="4" borderId="8" xfId="0" applyNumberFormat="1" applyFont="1" applyFill="1" applyBorder="1" applyAlignment="1">
      <alignment horizontal="center" vertical="center" wrapText="1"/>
    </xf>
    <xf numFmtId="183" fontId="21" fillId="4" borderId="8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49" fontId="22" fillId="0" borderId="3" xfId="0" applyNumberFormat="1" applyFont="1" applyBorder="1" applyAlignment="1">
      <alignment horizontal="center" vertical="center"/>
    </xf>
    <xf numFmtId="181" fontId="22" fillId="0" borderId="8" xfId="0" applyNumberFormat="1" applyFont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81" fontId="22" fillId="0" borderId="8" xfId="0" applyNumberFormat="1" applyFont="1" applyBorder="1" applyAlignment="1">
      <alignment horizontal="center" vertical="center" wrapText="1"/>
    </xf>
    <xf numFmtId="184" fontId="22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85" fontId="0" fillId="0" borderId="3" xfId="0" applyNumberFormat="1" applyBorder="1" applyAlignment="1">
      <alignment vertical="center"/>
    </xf>
    <xf numFmtId="185" fontId="24" fillId="0" borderId="3" xfId="1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85" fontId="0" fillId="0" borderId="0" xfId="0" applyNumberFormat="1"/>
    <xf numFmtId="186" fontId="16" fillId="5" borderId="3" xfId="2" applyNumberFormat="1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  <xf numFmtId="0" fontId="23" fillId="5" borderId="3" xfId="3" applyFill="1" applyBorder="1" applyAlignment="1">
      <alignment horizontal="center" vertical="center" wrapText="1"/>
    </xf>
    <xf numFmtId="0" fontId="26" fillId="5" borderId="3" xfId="2" applyFont="1" applyFill="1" applyBorder="1" applyAlignment="1">
      <alignment horizontal="center" vertical="center"/>
    </xf>
    <xf numFmtId="0" fontId="26" fillId="5" borderId="3" xfId="2" applyFont="1" applyFill="1" applyBorder="1" applyAlignment="1">
      <alignment horizontal="center" vertical="center" wrapText="1"/>
    </xf>
    <xf numFmtId="43" fontId="16" fillId="5" borderId="3" xfId="4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center"/>
    </xf>
    <xf numFmtId="0" fontId="16" fillId="5" borderId="3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/>
    </xf>
    <xf numFmtId="43" fontId="16" fillId="3" borderId="3" xfId="4" applyFont="1" applyFill="1" applyBorder="1" applyAlignment="1">
      <alignment vertical="center"/>
    </xf>
    <xf numFmtId="0" fontId="25" fillId="5" borderId="3" xfId="2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87" fontId="16" fillId="3" borderId="3" xfId="1" applyNumberFormat="1" applyFont="1" applyFill="1" applyBorder="1" applyAlignment="1">
      <alignment horizontal="center" vertical="center"/>
    </xf>
    <xf numFmtId="0" fontId="29" fillId="0" borderId="3" xfId="2" applyFont="1" applyBorder="1" applyAlignment="1">
      <alignment horizontal="center" vertical="center"/>
    </xf>
    <xf numFmtId="0" fontId="28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32" fillId="0" borderId="3" xfId="3" applyFont="1" applyBorder="1" applyAlignment="1">
      <alignment horizontal="center" vertical="center" wrapText="1"/>
    </xf>
    <xf numFmtId="43" fontId="30" fillId="0" borderId="3" xfId="4" applyFont="1" applyFill="1" applyBorder="1" applyAlignment="1">
      <alignment horizontal="center" vertical="center" wrapText="1"/>
    </xf>
    <xf numFmtId="0" fontId="33" fillId="0" borderId="3" xfId="2" applyFont="1" applyBorder="1"/>
    <xf numFmtId="43" fontId="33" fillId="0" borderId="3" xfId="4" applyFont="1" applyBorder="1" applyAlignment="1">
      <alignment horizontal="center" vertical="center"/>
    </xf>
    <xf numFmtId="0" fontId="33" fillId="3" borderId="3" xfId="2" applyFont="1" applyFill="1" applyBorder="1" applyAlignment="1">
      <alignment horizontal="center"/>
    </xf>
    <xf numFmtId="0" fontId="33" fillId="3" borderId="3" xfId="2" applyFont="1" applyFill="1" applyBorder="1" applyAlignment="1">
      <alignment horizontal="left" vertical="center"/>
    </xf>
    <xf numFmtId="0" fontId="34" fillId="3" borderId="3" xfId="2" applyFont="1" applyFill="1" applyBorder="1" applyAlignment="1">
      <alignment horizontal="center" vertical="center"/>
    </xf>
    <xf numFmtId="0" fontId="34" fillId="3" borderId="3" xfId="2" applyFont="1" applyFill="1" applyBorder="1"/>
    <xf numFmtId="0" fontId="33" fillId="3" borderId="3" xfId="2" applyFont="1" applyFill="1" applyBorder="1" applyAlignment="1">
      <alignment horizontal="center" vertical="center"/>
    </xf>
  </cellXfs>
  <cellStyles count="10">
    <cellStyle name="常规" xfId="0" builtinId="0"/>
    <cellStyle name="常规 12" xfId="6" xr:uid="{34D5A404-1CE8-425B-BEE5-DFFEE27AF447}"/>
    <cellStyle name="常规 16" xfId="8" xr:uid="{C1C4EE55-CB91-462C-ADC9-59B6F1ECDC8C}"/>
    <cellStyle name="常规 2" xfId="3" xr:uid="{3F1EB525-A9FD-4918-95FB-77DBC3384966}"/>
    <cellStyle name="常规 20" xfId="9" xr:uid="{3B958BB6-21C3-4ED2-8573-E2DB0A872070}"/>
    <cellStyle name="常规 3" xfId="2" xr:uid="{5F8A570C-AD91-4AE2-8168-FD7F3CEF872F}"/>
    <cellStyle name="常规 8" xfId="7" xr:uid="{21F8417B-8C47-48DC-8D86-B8F517FA759F}"/>
    <cellStyle name="常规 9" xfId="5" xr:uid="{9C55782D-7450-439C-A688-FAD88D06912D}"/>
    <cellStyle name="千位分隔" xfId="1" builtinId="3"/>
    <cellStyle name="千位分隔 2" xfId="4" xr:uid="{D9285C89-C80E-49C2-A4CA-B81CA20EFBE6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</xdr:row>
      <xdr:rowOff>9525</xdr:rowOff>
    </xdr:from>
    <xdr:to>
      <xdr:col>15</xdr:col>
      <xdr:colOff>238125</xdr:colOff>
      <xdr:row>3</xdr:row>
      <xdr:rowOff>47625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1DCC8E0-7A3B-4BB3-8B18-77E76415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905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B5CA-21ED-4F0A-8E01-76B467225E8F}">
  <dimension ref="A2:U3"/>
  <sheetViews>
    <sheetView tabSelected="1" topLeftCell="B1" workbookViewId="0">
      <selection activeCell="M11" sqref="M11"/>
    </sheetView>
  </sheetViews>
  <sheetFormatPr defaultRowHeight="13.5"/>
  <cols>
    <col min="1" max="2" width="8.875" customWidth="1"/>
    <col min="3" max="3" width="16.375" bestFit="1" customWidth="1"/>
    <col min="4" max="4" width="13.75" bestFit="1" customWidth="1"/>
    <col min="5" max="6" width="8.875" style="10" customWidth="1"/>
    <col min="7" max="21" width="8.875" customWidth="1"/>
  </cols>
  <sheetData>
    <row r="2" spans="1:21" ht="54">
      <c r="A2" s="24" t="s">
        <v>269</v>
      </c>
      <c r="B2" s="24" t="s">
        <v>270</v>
      </c>
      <c r="C2" s="24" t="s">
        <v>271</v>
      </c>
      <c r="D2" s="24" t="s">
        <v>272</v>
      </c>
      <c r="E2" s="26" t="s">
        <v>273</v>
      </c>
      <c r="F2" s="26" t="s">
        <v>274</v>
      </c>
      <c r="G2" s="24" t="s">
        <v>275</v>
      </c>
      <c r="H2" s="24" t="s">
        <v>276</v>
      </c>
      <c r="I2" s="24" t="s">
        <v>277</v>
      </c>
      <c r="J2" s="24" t="s">
        <v>278</v>
      </c>
      <c r="K2" s="24" t="s">
        <v>277</v>
      </c>
      <c r="L2" s="24" t="s">
        <v>279</v>
      </c>
      <c r="M2" s="24" t="s">
        <v>277</v>
      </c>
      <c r="N2" s="24" t="s">
        <v>280</v>
      </c>
      <c r="O2" s="24" t="s">
        <v>277</v>
      </c>
      <c r="P2" s="24" t="s">
        <v>281</v>
      </c>
      <c r="Q2" s="24" t="s">
        <v>282</v>
      </c>
      <c r="R2" s="24" t="s">
        <v>283</v>
      </c>
      <c r="S2" s="24" t="s">
        <v>284</v>
      </c>
      <c r="T2" s="24" t="s">
        <v>285</v>
      </c>
      <c r="U2" s="25" t="s">
        <v>286</v>
      </c>
    </row>
    <row r="3" spans="1:21" ht="17.25">
      <c r="A3" s="27" t="s">
        <v>287</v>
      </c>
      <c r="B3" s="27" t="s">
        <v>288</v>
      </c>
      <c r="C3" s="27" t="s">
        <v>2</v>
      </c>
      <c r="D3" s="30" t="s">
        <v>4</v>
      </c>
      <c r="E3" s="31">
        <f>材料成本!M2</f>
        <v>292.3565000000001</v>
      </c>
      <c r="F3" s="31">
        <f>材料成本!L2</f>
        <v>152.7971309413</v>
      </c>
      <c r="G3" s="28">
        <f>E3+F3</f>
        <v>445.15363094130009</v>
      </c>
      <c r="H3" s="28">
        <f>前工序!F17</f>
        <v>3.4618000000000007</v>
      </c>
      <c r="I3" s="28">
        <f>前工序!G17</f>
        <v>2.4090000000000003</v>
      </c>
      <c r="J3" s="28">
        <f>焊接费!J5</f>
        <v>7.60562</v>
      </c>
      <c r="K3" s="28">
        <f>焊接费!N11</f>
        <v>4.1167566910660689</v>
      </c>
      <c r="L3" s="28">
        <f>组装费!P5</f>
        <v>12.741500000000009</v>
      </c>
      <c r="M3" s="28">
        <f>组装费!Q5+组装费!R5</f>
        <v>2.5075000000000016</v>
      </c>
      <c r="N3" s="28">
        <f>电泳费!G11</f>
        <v>1.8285027013120649</v>
      </c>
      <c r="O3" s="28">
        <f>电泳费!H11</f>
        <v>3.79620449116101</v>
      </c>
      <c r="P3" s="28">
        <f>SUM(H3:O3)</f>
        <v>38.466883883539154</v>
      </c>
      <c r="Q3" s="28">
        <f>(F3+P3)*1.18</f>
        <v>225.69153749331016</v>
      </c>
      <c r="R3" s="28">
        <v>0.7</v>
      </c>
      <c r="S3" s="28">
        <f>11000/12/50</f>
        <v>18.333333333333332</v>
      </c>
      <c r="T3" s="28">
        <f>E3*1.03</f>
        <v>301.12719500000009</v>
      </c>
      <c r="U3" s="29">
        <f>Q3+R3+T3+S3</f>
        <v>545.85206582664364</v>
      </c>
    </row>
  </sheetData>
  <phoneticPr fontId="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30"/>
  <sheetViews>
    <sheetView workbookViewId="0">
      <selection activeCell="M18" sqref="M18"/>
    </sheetView>
  </sheetViews>
  <sheetFormatPr defaultColWidth="9.125" defaultRowHeight="16.5"/>
  <cols>
    <col min="1" max="1" width="11.75" style="13" bestFit="1" customWidth="1"/>
    <col min="2" max="2" width="18.875" style="13" bestFit="1" customWidth="1"/>
    <col min="3" max="3" width="16.875" style="13" bestFit="1" customWidth="1"/>
    <col min="4" max="4" width="11.75" style="13" bestFit="1" customWidth="1"/>
    <col min="5" max="5" width="8.75" style="13" bestFit="1" customWidth="1"/>
    <col min="6" max="6" width="20.375" style="13" bestFit="1" customWidth="1"/>
    <col min="7" max="7" width="10" style="13" bestFit="1" customWidth="1"/>
    <col min="8" max="8" width="8" style="13" bestFit="1" customWidth="1"/>
    <col min="9" max="9" width="9.625" style="13" bestFit="1" customWidth="1"/>
    <col min="10" max="11" width="8" style="13" bestFit="1" customWidth="1"/>
    <col min="12" max="13" width="8" style="19" bestFit="1" customWidth="1"/>
    <col min="14" max="16384" width="9.125" style="13"/>
  </cols>
  <sheetData>
    <row r="1" spans="1:13" ht="18" customHeight="1">
      <c r="A1" s="11" t="s">
        <v>112</v>
      </c>
      <c r="B1" s="11" t="s">
        <v>68</v>
      </c>
      <c r="C1" s="11" t="s">
        <v>138</v>
      </c>
      <c r="D1" s="11" t="s">
        <v>93</v>
      </c>
      <c r="E1" s="11" t="s">
        <v>82</v>
      </c>
      <c r="F1" s="11" t="s">
        <v>9</v>
      </c>
      <c r="G1" s="11" t="s">
        <v>85</v>
      </c>
      <c r="H1" s="11" t="s">
        <v>32</v>
      </c>
      <c r="I1" s="12" t="s">
        <v>59</v>
      </c>
      <c r="J1" s="12" t="s">
        <v>125</v>
      </c>
      <c r="K1" s="12" t="s">
        <v>73</v>
      </c>
      <c r="L1" s="34" t="s">
        <v>267</v>
      </c>
      <c r="M1" s="34" t="s">
        <v>268</v>
      </c>
    </row>
    <row r="2" spans="1:13">
      <c r="A2" s="14" t="s">
        <v>4</v>
      </c>
      <c r="B2" s="14" t="s">
        <v>2</v>
      </c>
      <c r="C2" s="15" t="s">
        <v>127</v>
      </c>
      <c r="D2" s="14" t="s">
        <v>26</v>
      </c>
      <c r="E2" s="15" t="s">
        <v>139</v>
      </c>
      <c r="F2" s="15" t="s">
        <v>92</v>
      </c>
      <c r="G2" s="15" t="s">
        <v>111</v>
      </c>
      <c r="H2" s="15" t="s">
        <v>124</v>
      </c>
      <c r="I2" s="16">
        <v>1</v>
      </c>
      <c r="J2" s="17">
        <v>0.2</v>
      </c>
      <c r="K2" s="18">
        <f>I2*J2</f>
        <v>0.2</v>
      </c>
      <c r="L2" s="35">
        <f>SUM(K33:K37)+K46+K47+K49+K51</f>
        <v>152.7971309413</v>
      </c>
      <c r="M2" s="35">
        <f>K53-L2</f>
        <v>292.3565000000001</v>
      </c>
    </row>
    <row r="3" spans="1:13">
      <c r="A3" s="20" t="s">
        <v>4</v>
      </c>
      <c r="B3" s="20" t="s">
        <v>2</v>
      </c>
      <c r="C3" s="21" t="s">
        <v>127</v>
      </c>
      <c r="D3" s="20" t="s">
        <v>137</v>
      </c>
      <c r="E3" s="21" t="s">
        <v>49</v>
      </c>
      <c r="F3" s="21" t="s">
        <v>1</v>
      </c>
      <c r="G3" s="21" t="s">
        <v>111</v>
      </c>
      <c r="H3" s="21" t="s">
        <v>124</v>
      </c>
      <c r="I3" s="22">
        <v>1</v>
      </c>
      <c r="J3" s="23">
        <v>0.33929999999999999</v>
      </c>
      <c r="K3" s="18">
        <f t="shared" ref="K3:K52" si="0">I3*J3</f>
        <v>0.33929999999999999</v>
      </c>
    </row>
    <row r="4" spans="1:13">
      <c r="A4" s="14" t="s">
        <v>4</v>
      </c>
      <c r="B4" s="14" t="s">
        <v>2</v>
      </c>
      <c r="C4" s="15" t="s">
        <v>127</v>
      </c>
      <c r="D4" s="14" t="s">
        <v>47</v>
      </c>
      <c r="E4" s="15" t="s">
        <v>139</v>
      </c>
      <c r="F4" s="15" t="s">
        <v>87</v>
      </c>
      <c r="G4" s="15" t="s">
        <v>111</v>
      </c>
      <c r="H4" s="15" t="s">
        <v>124</v>
      </c>
      <c r="I4" s="16">
        <v>22</v>
      </c>
      <c r="J4" s="17">
        <v>6.7900000000000002E-2</v>
      </c>
      <c r="K4" s="18">
        <f t="shared" si="0"/>
        <v>1.4938</v>
      </c>
    </row>
    <row r="5" spans="1:13">
      <c r="A5" s="14" t="s">
        <v>4</v>
      </c>
      <c r="B5" s="14" t="s">
        <v>2</v>
      </c>
      <c r="C5" s="15" t="s">
        <v>127</v>
      </c>
      <c r="D5" s="14" t="s">
        <v>122</v>
      </c>
      <c r="E5" s="15" t="s">
        <v>49</v>
      </c>
      <c r="F5" s="15" t="s">
        <v>16</v>
      </c>
      <c r="G5" s="15" t="s">
        <v>77</v>
      </c>
      <c r="H5" s="15" t="s">
        <v>135</v>
      </c>
      <c r="I5" s="16">
        <v>4</v>
      </c>
      <c r="J5" s="17">
        <v>5.2999999999999999E-2</v>
      </c>
      <c r="K5" s="18">
        <f t="shared" si="0"/>
        <v>0.21199999999999999</v>
      </c>
    </row>
    <row r="6" spans="1:13">
      <c r="A6" s="14" t="s">
        <v>4</v>
      </c>
      <c r="B6" s="14" t="s">
        <v>2</v>
      </c>
      <c r="C6" s="15" t="s">
        <v>127</v>
      </c>
      <c r="D6" s="14" t="s">
        <v>12</v>
      </c>
      <c r="E6" s="15" t="s">
        <v>49</v>
      </c>
      <c r="F6" s="15" t="s">
        <v>24</v>
      </c>
      <c r="G6" s="15" t="s">
        <v>67</v>
      </c>
      <c r="H6" s="15" t="s">
        <v>124</v>
      </c>
      <c r="I6" s="16">
        <v>3</v>
      </c>
      <c r="J6" s="17">
        <v>8.9599999999999999E-2</v>
      </c>
      <c r="K6" s="18">
        <f t="shared" si="0"/>
        <v>0.26879999999999998</v>
      </c>
    </row>
    <row r="7" spans="1:13">
      <c r="A7" s="20" t="s">
        <v>4</v>
      </c>
      <c r="B7" s="20" t="s">
        <v>2</v>
      </c>
      <c r="C7" s="21" t="s">
        <v>127</v>
      </c>
      <c r="D7" s="20" t="s">
        <v>31</v>
      </c>
      <c r="E7" s="21" t="s">
        <v>49</v>
      </c>
      <c r="F7" s="21" t="s">
        <v>21</v>
      </c>
      <c r="G7" s="21" t="s">
        <v>90</v>
      </c>
      <c r="H7" s="21" t="s">
        <v>124</v>
      </c>
      <c r="I7" s="22">
        <v>1</v>
      </c>
      <c r="J7" s="23">
        <v>8.2199999999999995E-2</v>
      </c>
      <c r="K7" s="18">
        <f t="shared" si="0"/>
        <v>8.2199999999999995E-2</v>
      </c>
    </row>
    <row r="8" spans="1:13">
      <c r="A8" s="14" t="s">
        <v>4</v>
      </c>
      <c r="B8" s="14" t="s">
        <v>2</v>
      </c>
      <c r="C8" s="15" t="s">
        <v>127</v>
      </c>
      <c r="D8" s="14" t="s">
        <v>96</v>
      </c>
      <c r="E8" s="15" t="s">
        <v>49</v>
      </c>
      <c r="F8" s="15" t="s">
        <v>133</v>
      </c>
      <c r="G8" s="15" t="s">
        <v>111</v>
      </c>
      <c r="H8" s="15" t="s">
        <v>135</v>
      </c>
      <c r="I8" s="16">
        <v>2</v>
      </c>
      <c r="J8" s="17">
        <v>0.115</v>
      </c>
      <c r="K8" s="18">
        <f t="shared" si="0"/>
        <v>0.23</v>
      </c>
    </row>
    <row r="9" spans="1:13">
      <c r="A9" s="20" t="s">
        <v>4</v>
      </c>
      <c r="B9" s="20" t="s">
        <v>2</v>
      </c>
      <c r="C9" s="21" t="s">
        <v>127</v>
      </c>
      <c r="D9" s="20" t="s">
        <v>34</v>
      </c>
      <c r="E9" s="21" t="s">
        <v>49</v>
      </c>
      <c r="F9" s="21" t="s">
        <v>70</v>
      </c>
      <c r="G9" s="21" t="s">
        <v>128</v>
      </c>
      <c r="H9" s="21" t="s">
        <v>124</v>
      </c>
      <c r="I9" s="22">
        <v>1</v>
      </c>
      <c r="J9" s="23">
        <v>3.3500000000000002E-2</v>
      </c>
      <c r="K9" s="18">
        <f t="shared" si="0"/>
        <v>3.3500000000000002E-2</v>
      </c>
    </row>
    <row r="10" spans="1:13">
      <c r="A10" s="14" t="s">
        <v>4</v>
      </c>
      <c r="B10" s="14" t="s">
        <v>2</v>
      </c>
      <c r="C10" s="15" t="s">
        <v>127</v>
      </c>
      <c r="D10" s="14" t="s">
        <v>65</v>
      </c>
      <c r="E10" s="15" t="s">
        <v>49</v>
      </c>
      <c r="F10" s="15" t="s">
        <v>102</v>
      </c>
      <c r="G10" s="15" t="s">
        <v>111</v>
      </c>
      <c r="H10" s="15" t="s">
        <v>124</v>
      </c>
      <c r="I10" s="16">
        <v>1</v>
      </c>
      <c r="J10" s="17">
        <v>1.3</v>
      </c>
      <c r="K10" s="18">
        <f t="shared" si="0"/>
        <v>1.3</v>
      </c>
    </row>
    <row r="11" spans="1:13">
      <c r="A11" s="20" t="s">
        <v>4</v>
      </c>
      <c r="B11" s="20" t="s">
        <v>2</v>
      </c>
      <c r="C11" s="21" t="s">
        <v>127</v>
      </c>
      <c r="D11" s="20" t="s">
        <v>42</v>
      </c>
      <c r="E11" s="21" t="s">
        <v>49</v>
      </c>
      <c r="F11" s="21" t="s">
        <v>22</v>
      </c>
      <c r="G11" s="21" t="s">
        <v>51</v>
      </c>
      <c r="H11" s="21" t="s">
        <v>124</v>
      </c>
      <c r="I11" s="22">
        <v>1</v>
      </c>
      <c r="J11" s="23">
        <v>0.99119999999999997</v>
      </c>
      <c r="K11" s="18">
        <f t="shared" si="0"/>
        <v>0.99119999999999997</v>
      </c>
    </row>
    <row r="12" spans="1:13">
      <c r="A12" s="14" t="s">
        <v>4</v>
      </c>
      <c r="B12" s="14" t="s">
        <v>2</v>
      </c>
      <c r="C12" s="15" t="s">
        <v>127</v>
      </c>
      <c r="D12" s="14" t="s">
        <v>10</v>
      </c>
      <c r="E12" s="15" t="s">
        <v>49</v>
      </c>
      <c r="F12" s="15" t="s">
        <v>81</v>
      </c>
      <c r="G12" s="15" t="s">
        <v>111</v>
      </c>
      <c r="H12" s="15" t="s">
        <v>124</v>
      </c>
      <c r="I12" s="16">
        <v>1</v>
      </c>
      <c r="J12" s="17">
        <v>5.6399999999999999E-2</v>
      </c>
      <c r="K12" s="18">
        <f t="shared" si="0"/>
        <v>5.6399999999999999E-2</v>
      </c>
    </row>
    <row r="13" spans="1:13">
      <c r="A13" s="20" t="s">
        <v>4</v>
      </c>
      <c r="B13" s="20" t="s">
        <v>2</v>
      </c>
      <c r="C13" s="21" t="s">
        <v>127</v>
      </c>
      <c r="D13" s="20" t="s">
        <v>130</v>
      </c>
      <c r="E13" s="21" t="s">
        <v>49</v>
      </c>
      <c r="F13" s="21" t="s">
        <v>45</v>
      </c>
      <c r="G13" s="21" t="s">
        <v>52</v>
      </c>
      <c r="H13" s="21" t="s">
        <v>124</v>
      </c>
      <c r="I13" s="22">
        <v>1</v>
      </c>
      <c r="J13" s="23">
        <v>2.3099999999999999E-2</v>
      </c>
      <c r="K13" s="18">
        <f t="shared" si="0"/>
        <v>2.3099999999999999E-2</v>
      </c>
    </row>
    <row r="14" spans="1:13">
      <c r="A14" s="14" t="s">
        <v>4</v>
      </c>
      <c r="B14" s="14" t="s">
        <v>2</v>
      </c>
      <c r="C14" s="15" t="s">
        <v>127</v>
      </c>
      <c r="D14" s="14" t="s">
        <v>40</v>
      </c>
      <c r="E14" s="15" t="s">
        <v>49</v>
      </c>
      <c r="F14" s="15" t="s">
        <v>25</v>
      </c>
      <c r="G14" s="15" t="s">
        <v>111</v>
      </c>
      <c r="H14" s="15" t="s">
        <v>135</v>
      </c>
      <c r="I14" s="16">
        <v>4</v>
      </c>
      <c r="J14" s="17">
        <v>0.17699999999999999</v>
      </c>
      <c r="K14" s="18">
        <f t="shared" si="0"/>
        <v>0.70799999999999996</v>
      </c>
    </row>
    <row r="15" spans="1:13">
      <c r="A15" s="20" t="s">
        <v>4</v>
      </c>
      <c r="B15" s="20" t="s">
        <v>2</v>
      </c>
      <c r="C15" s="21" t="s">
        <v>127</v>
      </c>
      <c r="D15" s="20" t="s">
        <v>54</v>
      </c>
      <c r="E15" s="21" t="s">
        <v>49</v>
      </c>
      <c r="F15" s="21" t="s">
        <v>132</v>
      </c>
      <c r="G15" s="21" t="s">
        <v>111</v>
      </c>
      <c r="H15" s="21" t="s">
        <v>135</v>
      </c>
      <c r="I15" s="22">
        <v>1</v>
      </c>
      <c r="J15" s="23">
        <v>5.4999999999999997E-3</v>
      </c>
      <c r="K15" s="18">
        <f t="shared" si="0"/>
        <v>5.4999999999999997E-3</v>
      </c>
    </row>
    <row r="16" spans="1:13">
      <c r="A16" s="20" t="s">
        <v>4</v>
      </c>
      <c r="B16" s="20" t="s">
        <v>2</v>
      </c>
      <c r="C16" s="21" t="s">
        <v>127</v>
      </c>
      <c r="D16" s="20" t="s">
        <v>126</v>
      </c>
      <c r="E16" s="21" t="s">
        <v>49</v>
      </c>
      <c r="F16" s="21" t="s">
        <v>41</v>
      </c>
      <c r="G16" s="21" t="s">
        <v>58</v>
      </c>
      <c r="H16" s="21" t="s">
        <v>135</v>
      </c>
      <c r="I16" s="22">
        <v>2</v>
      </c>
      <c r="J16" s="23">
        <v>1.4999999999999999E-2</v>
      </c>
      <c r="K16" s="18">
        <f t="shared" si="0"/>
        <v>0.03</v>
      </c>
    </row>
    <row r="17" spans="1:11">
      <c r="A17" s="14" t="s">
        <v>4</v>
      </c>
      <c r="B17" s="14" t="s">
        <v>2</v>
      </c>
      <c r="C17" s="15" t="s">
        <v>127</v>
      </c>
      <c r="D17" s="14" t="s">
        <v>123</v>
      </c>
      <c r="E17" s="15" t="s">
        <v>49</v>
      </c>
      <c r="F17" s="15" t="s">
        <v>29</v>
      </c>
      <c r="G17" s="15" t="s">
        <v>111</v>
      </c>
      <c r="H17" s="15" t="s">
        <v>135</v>
      </c>
      <c r="I17" s="16">
        <v>1</v>
      </c>
      <c r="J17" s="17">
        <v>1.4500000000000001E-2</v>
      </c>
      <c r="K17" s="18">
        <f t="shared" si="0"/>
        <v>1.4500000000000001E-2</v>
      </c>
    </row>
    <row r="18" spans="1:11">
      <c r="A18" s="20" t="s">
        <v>4</v>
      </c>
      <c r="B18" s="20" t="s">
        <v>2</v>
      </c>
      <c r="C18" s="21" t="s">
        <v>127</v>
      </c>
      <c r="D18" s="20" t="s">
        <v>136</v>
      </c>
      <c r="E18" s="21" t="s">
        <v>49</v>
      </c>
      <c r="F18" s="21" t="s">
        <v>44</v>
      </c>
      <c r="G18" s="21" t="s">
        <v>58</v>
      </c>
      <c r="H18" s="21" t="s">
        <v>135</v>
      </c>
      <c r="I18" s="22">
        <v>1</v>
      </c>
      <c r="J18" s="23">
        <v>9.4000000000000004E-3</v>
      </c>
      <c r="K18" s="18">
        <f t="shared" si="0"/>
        <v>9.4000000000000004E-3</v>
      </c>
    </row>
    <row r="19" spans="1:11">
      <c r="A19" s="14" t="s">
        <v>4</v>
      </c>
      <c r="B19" s="14" t="s">
        <v>2</v>
      </c>
      <c r="C19" s="15" t="s">
        <v>127</v>
      </c>
      <c r="D19" s="14" t="s">
        <v>109</v>
      </c>
      <c r="E19" s="15" t="s">
        <v>49</v>
      </c>
      <c r="F19" s="15" t="s">
        <v>97</v>
      </c>
      <c r="G19" s="15" t="s">
        <v>111</v>
      </c>
      <c r="H19" s="15" t="s">
        <v>124</v>
      </c>
      <c r="I19" s="16">
        <v>1</v>
      </c>
      <c r="J19" s="17">
        <v>8.1799999999999998E-2</v>
      </c>
      <c r="K19" s="18">
        <f t="shared" si="0"/>
        <v>8.1799999999999998E-2</v>
      </c>
    </row>
    <row r="20" spans="1:11">
      <c r="A20" s="20" t="s">
        <v>4</v>
      </c>
      <c r="B20" s="20" t="s">
        <v>2</v>
      </c>
      <c r="C20" s="21" t="s">
        <v>127</v>
      </c>
      <c r="D20" s="20" t="s">
        <v>86</v>
      </c>
      <c r="E20" s="21" t="s">
        <v>49</v>
      </c>
      <c r="F20" s="21" t="s">
        <v>7</v>
      </c>
      <c r="G20" s="21" t="s">
        <v>98</v>
      </c>
      <c r="H20" s="21" t="s">
        <v>124</v>
      </c>
      <c r="I20" s="22">
        <v>2</v>
      </c>
      <c r="J20" s="23">
        <v>0.42</v>
      </c>
      <c r="K20" s="18">
        <f t="shared" si="0"/>
        <v>0.84</v>
      </c>
    </row>
    <row r="21" spans="1:11">
      <c r="A21" s="14" t="s">
        <v>4</v>
      </c>
      <c r="B21" s="14" t="s">
        <v>2</v>
      </c>
      <c r="C21" s="15" t="s">
        <v>127</v>
      </c>
      <c r="D21" s="14" t="s">
        <v>63</v>
      </c>
      <c r="E21" s="15" t="s">
        <v>49</v>
      </c>
      <c r="F21" s="15" t="s">
        <v>103</v>
      </c>
      <c r="G21" s="15" t="s">
        <v>23</v>
      </c>
      <c r="H21" s="15" t="s">
        <v>124</v>
      </c>
      <c r="I21" s="16">
        <v>1</v>
      </c>
      <c r="J21" s="17">
        <v>0.156</v>
      </c>
      <c r="K21" s="18">
        <f t="shared" si="0"/>
        <v>0.156</v>
      </c>
    </row>
    <row r="22" spans="1:11">
      <c r="A22" s="20" t="s">
        <v>4</v>
      </c>
      <c r="B22" s="20" t="s">
        <v>2</v>
      </c>
      <c r="C22" s="21" t="s">
        <v>127</v>
      </c>
      <c r="D22" s="20" t="s">
        <v>107</v>
      </c>
      <c r="E22" s="21" t="s">
        <v>49</v>
      </c>
      <c r="F22" s="21" t="s">
        <v>35</v>
      </c>
      <c r="G22" s="21" t="s">
        <v>111</v>
      </c>
      <c r="H22" s="21" t="s">
        <v>124</v>
      </c>
      <c r="I22" s="22">
        <v>2</v>
      </c>
      <c r="J22" s="23">
        <v>0.22</v>
      </c>
      <c r="K22" s="18">
        <f t="shared" si="0"/>
        <v>0.44</v>
      </c>
    </row>
    <row r="23" spans="1:11">
      <c r="A23" s="20" t="s">
        <v>4</v>
      </c>
      <c r="B23" s="20" t="s">
        <v>2</v>
      </c>
      <c r="C23" s="21" t="s">
        <v>127</v>
      </c>
      <c r="D23" s="20" t="s">
        <v>11</v>
      </c>
      <c r="E23" s="21" t="s">
        <v>49</v>
      </c>
      <c r="F23" s="21" t="s">
        <v>84</v>
      </c>
      <c r="G23" s="21" t="s">
        <v>78</v>
      </c>
      <c r="H23" s="21" t="s">
        <v>124</v>
      </c>
      <c r="I23" s="22">
        <v>4</v>
      </c>
      <c r="J23" s="23">
        <v>0.23</v>
      </c>
      <c r="K23" s="18">
        <f t="shared" si="0"/>
        <v>0.92</v>
      </c>
    </row>
    <row r="24" spans="1:11">
      <c r="A24" s="14" t="s">
        <v>4</v>
      </c>
      <c r="B24" s="14" t="s">
        <v>2</v>
      </c>
      <c r="C24" s="15" t="s">
        <v>127</v>
      </c>
      <c r="D24" s="14" t="s">
        <v>61</v>
      </c>
      <c r="E24" s="15" t="s">
        <v>49</v>
      </c>
      <c r="F24" s="15" t="s">
        <v>118</v>
      </c>
      <c r="G24" s="15" t="s">
        <v>111</v>
      </c>
      <c r="H24" s="15" t="s">
        <v>124</v>
      </c>
      <c r="I24" s="16">
        <v>2</v>
      </c>
      <c r="J24" s="17">
        <v>0.17799999999999999</v>
      </c>
      <c r="K24" s="18">
        <f t="shared" si="0"/>
        <v>0.35599999999999998</v>
      </c>
    </row>
    <row r="25" spans="1:11">
      <c r="A25" s="20" t="s">
        <v>4</v>
      </c>
      <c r="B25" s="20" t="s">
        <v>2</v>
      </c>
      <c r="C25" s="21" t="s">
        <v>127</v>
      </c>
      <c r="D25" s="20" t="s">
        <v>56</v>
      </c>
      <c r="E25" s="21" t="s">
        <v>49</v>
      </c>
      <c r="F25" s="21" t="s">
        <v>88</v>
      </c>
      <c r="G25" s="21" t="s">
        <v>111</v>
      </c>
      <c r="H25" s="21" t="s">
        <v>124</v>
      </c>
      <c r="I25" s="22">
        <v>4</v>
      </c>
      <c r="J25" s="23">
        <v>0.53100000000000003</v>
      </c>
      <c r="K25" s="18">
        <f t="shared" si="0"/>
        <v>2.1240000000000001</v>
      </c>
    </row>
    <row r="26" spans="1:11">
      <c r="A26" s="14" t="s">
        <v>4</v>
      </c>
      <c r="B26" s="14" t="s">
        <v>2</v>
      </c>
      <c r="C26" s="15" t="s">
        <v>127</v>
      </c>
      <c r="D26" s="14" t="s">
        <v>46</v>
      </c>
      <c r="E26" s="15" t="s">
        <v>49</v>
      </c>
      <c r="F26" s="15" t="s">
        <v>18</v>
      </c>
      <c r="G26" s="15" t="s">
        <v>111</v>
      </c>
      <c r="H26" s="15" t="s">
        <v>124</v>
      </c>
      <c r="I26" s="16">
        <v>2</v>
      </c>
      <c r="J26" s="17">
        <v>1.161</v>
      </c>
      <c r="K26" s="18">
        <f t="shared" si="0"/>
        <v>2.3220000000000001</v>
      </c>
    </row>
    <row r="27" spans="1:11">
      <c r="A27" s="20" t="s">
        <v>4</v>
      </c>
      <c r="B27" s="20" t="s">
        <v>2</v>
      </c>
      <c r="C27" s="21" t="s">
        <v>127</v>
      </c>
      <c r="D27" s="20" t="s">
        <v>43</v>
      </c>
      <c r="E27" s="21" t="s">
        <v>49</v>
      </c>
      <c r="F27" s="21" t="s">
        <v>74</v>
      </c>
      <c r="G27" s="21" t="s">
        <v>111</v>
      </c>
      <c r="H27" s="21" t="s">
        <v>124</v>
      </c>
      <c r="I27" s="22">
        <v>4</v>
      </c>
      <c r="J27" s="23">
        <v>0.49740000000000001</v>
      </c>
      <c r="K27" s="18">
        <f t="shared" si="0"/>
        <v>1.9896</v>
      </c>
    </row>
    <row r="28" spans="1:11">
      <c r="A28" s="20" t="s">
        <v>4</v>
      </c>
      <c r="B28" s="20" t="s">
        <v>2</v>
      </c>
      <c r="C28" s="21" t="s">
        <v>127</v>
      </c>
      <c r="D28" s="20" t="s">
        <v>53</v>
      </c>
      <c r="E28" s="21" t="s">
        <v>139</v>
      </c>
      <c r="F28" s="21" t="s">
        <v>19</v>
      </c>
      <c r="G28" s="21" t="s">
        <v>111</v>
      </c>
      <c r="H28" s="21" t="s">
        <v>124</v>
      </c>
      <c r="I28" s="22">
        <v>2</v>
      </c>
      <c r="J28" s="23">
        <v>0.36270000000000002</v>
      </c>
      <c r="K28" s="18">
        <f t="shared" si="0"/>
        <v>0.72540000000000004</v>
      </c>
    </row>
    <row r="29" spans="1:11">
      <c r="A29" s="20" t="s">
        <v>4</v>
      </c>
      <c r="B29" s="20" t="s">
        <v>2</v>
      </c>
      <c r="C29" s="21" t="s">
        <v>127</v>
      </c>
      <c r="D29" s="20" t="s">
        <v>37</v>
      </c>
      <c r="E29" s="21" t="s">
        <v>49</v>
      </c>
      <c r="F29" s="21" t="s">
        <v>6</v>
      </c>
      <c r="G29" s="21" t="s">
        <v>62</v>
      </c>
      <c r="H29" s="21" t="s">
        <v>124</v>
      </c>
      <c r="I29" s="22">
        <v>1</v>
      </c>
      <c r="J29" s="23">
        <v>0.53100000000000003</v>
      </c>
      <c r="K29" s="18">
        <f t="shared" si="0"/>
        <v>0.53100000000000003</v>
      </c>
    </row>
    <row r="30" spans="1:11">
      <c r="A30" s="20" t="s">
        <v>4</v>
      </c>
      <c r="B30" s="20" t="s">
        <v>2</v>
      </c>
      <c r="C30" s="21" t="s">
        <v>127</v>
      </c>
      <c r="D30" s="20" t="s">
        <v>72</v>
      </c>
      <c r="E30" s="21" t="s">
        <v>49</v>
      </c>
      <c r="F30" s="21" t="s">
        <v>91</v>
      </c>
      <c r="G30" s="21" t="s">
        <v>62</v>
      </c>
      <c r="H30" s="21" t="s">
        <v>124</v>
      </c>
      <c r="I30" s="22">
        <v>1</v>
      </c>
      <c r="J30" s="23">
        <v>116.34</v>
      </c>
      <c r="K30" s="18">
        <f t="shared" si="0"/>
        <v>116.34</v>
      </c>
    </row>
    <row r="31" spans="1:11">
      <c r="A31" s="14" t="s">
        <v>4</v>
      </c>
      <c r="B31" s="14" t="s">
        <v>2</v>
      </c>
      <c r="C31" s="15" t="s">
        <v>127</v>
      </c>
      <c r="D31" s="14" t="s">
        <v>101</v>
      </c>
      <c r="E31" s="15" t="s">
        <v>49</v>
      </c>
      <c r="F31" s="15" t="s">
        <v>80</v>
      </c>
      <c r="G31" s="15" t="s">
        <v>111</v>
      </c>
      <c r="H31" s="15" t="s">
        <v>124</v>
      </c>
      <c r="I31" s="16">
        <v>2</v>
      </c>
      <c r="J31" s="17">
        <v>1.42</v>
      </c>
      <c r="K31" s="18">
        <f t="shared" si="0"/>
        <v>2.84</v>
      </c>
    </row>
    <row r="32" spans="1:11">
      <c r="A32" s="20" t="s">
        <v>4</v>
      </c>
      <c r="B32" s="20" t="s">
        <v>2</v>
      </c>
      <c r="C32" s="21" t="s">
        <v>127</v>
      </c>
      <c r="D32" s="20" t="s">
        <v>5</v>
      </c>
      <c r="E32" s="21" t="s">
        <v>49</v>
      </c>
      <c r="F32" s="21" t="s">
        <v>115</v>
      </c>
      <c r="G32" s="21" t="s">
        <v>111</v>
      </c>
      <c r="H32" s="21" t="s">
        <v>124</v>
      </c>
      <c r="I32" s="22">
        <v>2</v>
      </c>
      <c r="J32" s="23">
        <v>1.4073</v>
      </c>
      <c r="K32" s="18">
        <f t="shared" si="0"/>
        <v>2.8146</v>
      </c>
    </row>
    <row r="33" spans="1:11">
      <c r="A33" s="14" t="s">
        <v>4</v>
      </c>
      <c r="B33" s="14" t="s">
        <v>2</v>
      </c>
      <c r="C33" s="15" t="s">
        <v>127</v>
      </c>
      <c r="D33" s="14" t="s">
        <v>106</v>
      </c>
      <c r="E33" s="15" t="s">
        <v>48</v>
      </c>
      <c r="F33" s="15" t="s">
        <v>38</v>
      </c>
      <c r="G33" s="15" t="s">
        <v>111</v>
      </c>
      <c r="H33" s="15" t="s">
        <v>135</v>
      </c>
      <c r="I33" s="16">
        <v>4</v>
      </c>
      <c r="J33" s="17">
        <f>K55</f>
        <v>0.62752209700000006</v>
      </c>
      <c r="K33" s="18">
        <f t="shared" si="0"/>
        <v>2.5100883880000002</v>
      </c>
    </row>
    <row r="34" spans="1:11">
      <c r="A34" s="20" t="s">
        <v>4</v>
      </c>
      <c r="B34" s="20" t="s">
        <v>2</v>
      </c>
      <c r="C34" s="21" t="s">
        <v>127</v>
      </c>
      <c r="D34" s="20" t="s">
        <v>20</v>
      </c>
      <c r="E34" s="21" t="s">
        <v>48</v>
      </c>
      <c r="F34" s="21" t="s">
        <v>117</v>
      </c>
      <c r="G34" s="21" t="s">
        <v>62</v>
      </c>
      <c r="H34" s="21" t="s">
        <v>124</v>
      </c>
      <c r="I34" s="22">
        <v>1</v>
      </c>
      <c r="J34" s="23">
        <f>K56+K57</f>
        <v>4.2378269</v>
      </c>
      <c r="K34" s="18">
        <f t="shared" si="0"/>
        <v>4.2378269</v>
      </c>
    </row>
    <row r="35" spans="1:11">
      <c r="A35" s="14" t="s">
        <v>4</v>
      </c>
      <c r="B35" s="14" t="s">
        <v>2</v>
      </c>
      <c r="C35" s="15" t="s">
        <v>127</v>
      </c>
      <c r="D35" s="14" t="s">
        <v>114</v>
      </c>
      <c r="E35" s="15" t="s">
        <v>48</v>
      </c>
      <c r="F35" s="15" t="s">
        <v>66</v>
      </c>
      <c r="G35" s="15" t="s">
        <v>99</v>
      </c>
      <c r="H35" s="15" t="s">
        <v>124</v>
      </c>
      <c r="I35" s="16">
        <v>1</v>
      </c>
      <c r="J35" s="17">
        <f>K58+K59</f>
        <v>26.297437889882499</v>
      </c>
      <c r="K35" s="18">
        <f t="shared" si="0"/>
        <v>26.297437889882499</v>
      </c>
    </row>
    <row r="36" spans="1:11">
      <c r="A36" s="20" t="s">
        <v>4</v>
      </c>
      <c r="B36" s="20" t="s">
        <v>2</v>
      </c>
      <c r="C36" s="21" t="s">
        <v>127</v>
      </c>
      <c r="D36" s="20" t="s">
        <v>121</v>
      </c>
      <c r="E36" s="21" t="s">
        <v>48</v>
      </c>
      <c r="F36" s="21" t="s">
        <v>15</v>
      </c>
      <c r="G36" s="21" t="s">
        <v>62</v>
      </c>
      <c r="H36" s="21" t="s">
        <v>124</v>
      </c>
      <c r="I36" s="22">
        <v>1</v>
      </c>
      <c r="J36" s="23">
        <f>K70+K71</f>
        <v>34.373205107812502</v>
      </c>
      <c r="K36" s="18">
        <f t="shared" si="0"/>
        <v>34.373205107812502</v>
      </c>
    </row>
    <row r="37" spans="1:11">
      <c r="A37" s="14" t="s">
        <v>4</v>
      </c>
      <c r="B37" s="14" t="s">
        <v>2</v>
      </c>
      <c r="C37" s="15" t="s">
        <v>127</v>
      </c>
      <c r="D37" s="14" t="s">
        <v>14</v>
      </c>
      <c r="E37" s="15" t="s">
        <v>48</v>
      </c>
      <c r="F37" s="15" t="s">
        <v>64</v>
      </c>
      <c r="G37" s="15" t="s">
        <v>62</v>
      </c>
      <c r="H37" s="15" t="s">
        <v>124</v>
      </c>
      <c r="I37" s="16">
        <v>1</v>
      </c>
      <c r="J37" s="17">
        <f>K80+K81</f>
        <v>27.897705935722499</v>
      </c>
      <c r="K37" s="18">
        <f t="shared" si="0"/>
        <v>27.897705935722499</v>
      </c>
    </row>
    <row r="38" spans="1:11">
      <c r="A38" s="20" t="s">
        <v>4</v>
      </c>
      <c r="B38" s="20" t="s">
        <v>2</v>
      </c>
      <c r="C38" s="21" t="s">
        <v>127</v>
      </c>
      <c r="D38" s="20" t="s">
        <v>134</v>
      </c>
      <c r="E38" s="21" t="s">
        <v>49</v>
      </c>
      <c r="F38" s="21" t="s">
        <v>116</v>
      </c>
      <c r="G38" s="21" t="s">
        <v>94</v>
      </c>
      <c r="H38" s="21" t="s">
        <v>124</v>
      </c>
      <c r="I38" s="22">
        <v>1</v>
      </c>
      <c r="J38" s="23">
        <v>36.858400000000003</v>
      </c>
      <c r="K38" s="18">
        <f t="shared" si="0"/>
        <v>36.858400000000003</v>
      </c>
    </row>
    <row r="39" spans="1:11">
      <c r="A39" s="20" t="s">
        <v>4</v>
      </c>
      <c r="B39" s="20" t="s">
        <v>2</v>
      </c>
      <c r="C39" s="21" t="s">
        <v>127</v>
      </c>
      <c r="D39" s="20" t="s">
        <v>71</v>
      </c>
      <c r="E39" s="21" t="s">
        <v>49</v>
      </c>
      <c r="F39" s="21" t="s">
        <v>55</v>
      </c>
      <c r="G39" s="21" t="s">
        <v>111</v>
      </c>
      <c r="H39" s="21" t="s">
        <v>124</v>
      </c>
      <c r="I39" s="22">
        <v>1</v>
      </c>
      <c r="J39" s="23">
        <v>0.83599999999999997</v>
      </c>
      <c r="K39" s="18">
        <f t="shared" si="0"/>
        <v>0.83599999999999997</v>
      </c>
    </row>
    <row r="40" spans="1:11">
      <c r="A40" s="14" t="s">
        <v>4</v>
      </c>
      <c r="B40" s="14" t="s">
        <v>2</v>
      </c>
      <c r="C40" s="15" t="s">
        <v>127</v>
      </c>
      <c r="D40" s="14" t="s">
        <v>104</v>
      </c>
      <c r="E40" s="21" t="s">
        <v>49</v>
      </c>
      <c r="F40" s="15" t="s">
        <v>83</v>
      </c>
      <c r="G40" s="15" t="s">
        <v>111</v>
      </c>
      <c r="H40" s="15" t="s">
        <v>124</v>
      </c>
      <c r="I40" s="16">
        <v>1</v>
      </c>
      <c r="J40" s="17">
        <v>0.45600000000000002</v>
      </c>
      <c r="K40" s="18">
        <f t="shared" si="0"/>
        <v>0.45600000000000002</v>
      </c>
    </row>
    <row r="41" spans="1:11">
      <c r="A41" s="20" t="s">
        <v>4</v>
      </c>
      <c r="B41" s="20" t="s">
        <v>2</v>
      </c>
      <c r="C41" s="21" t="s">
        <v>127</v>
      </c>
      <c r="D41" s="20" t="s">
        <v>95</v>
      </c>
      <c r="E41" s="21" t="s">
        <v>49</v>
      </c>
      <c r="F41" s="21" t="s">
        <v>119</v>
      </c>
      <c r="G41" s="21" t="s">
        <v>111</v>
      </c>
      <c r="H41" s="21" t="s">
        <v>124</v>
      </c>
      <c r="I41" s="22">
        <v>1</v>
      </c>
      <c r="J41" s="23">
        <v>0.152</v>
      </c>
      <c r="K41" s="18">
        <f t="shared" si="0"/>
        <v>0.152</v>
      </c>
    </row>
    <row r="42" spans="1:11">
      <c r="A42" s="14" t="s">
        <v>4</v>
      </c>
      <c r="B42" s="14" t="s">
        <v>2</v>
      </c>
      <c r="C42" s="15" t="s">
        <v>127</v>
      </c>
      <c r="D42" s="14" t="s">
        <v>28</v>
      </c>
      <c r="E42" s="15" t="s">
        <v>139</v>
      </c>
      <c r="F42" s="15" t="s">
        <v>69</v>
      </c>
      <c r="G42" s="15" t="s">
        <v>111</v>
      </c>
      <c r="H42" s="15" t="s">
        <v>124</v>
      </c>
      <c r="I42" s="16">
        <v>4</v>
      </c>
      <c r="J42" s="17">
        <v>2.6</v>
      </c>
      <c r="K42" s="18">
        <f t="shared" si="0"/>
        <v>10.4</v>
      </c>
    </row>
    <row r="43" spans="1:11">
      <c r="A43" s="20" t="s">
        <v>4</v>
      </c>
      <c r="B43" s="20" t="s">
        <v>2</v>
      </c>
      <c r="C43" s="21" t="s">
        <v>127</v>
      </c>
      <c r="D43" s="20" t="s">
        <v>105</v>
      </c>
      <c r="E43" s="21" t="s">
        <v>49</v>
      </c>
      <c r="F43" s="21" t="s">
        <v>120</v>
      </c>
      <c r="G43" s="21" t="s">
        <v>17</v>
      </c>
      <c r="H43" s="21" t="s">
        <v>124</v>
      </c>
      <c r="I43" s="22">
        <v>4</v>
      </c>
      <c r="J43" s="23">
        <v>1.04</v>
      </c>
      <c r="K43" s="18">
        <f t="shared" si="0"/>
        <v>4.16</v>
      </c>
    </row>
    <row r="44" spans="1:11">
      <c r="A44" s="14" t="s">
        <v>4</v>
      </c>
      <c r="B44" s="14" t="s">
        <v>2</v>
      </c>
      <c r="C44" s="15" t="s">
        <v>127</v>
      </c>
      <c r="D44" s="14" t="s">
        <v>36</v>
      </c>
      <c r="E44" s="15" t="s">
        <v>49</v>
      </c>
      <c r="F44" s="15" t="s">
        <v>131</v>
      </c>
      <c r="G44" s="15" t="s">
        <v>27</v>
      </c>
      <c r="H44" s="15" t="s">
        <v>124</v>
      </c>
      <c r="I44" s="16">
        <v>1</v>
      </c>
      <c r="J44" s="17">
        <v>44.39</v>
      </c>
      <c r="K44" s="18">
        <f t="shared" si="0"/>
        <v>44.39</v>
      </c>
    </row>
    <row r="45" spans="1:11">
      <c r="A45" s="14" t="s">
        <v>4</v>
      </c>
      <c r="B45" s="14" t="s">
        <v>2</v>
      </c>
      <c r="C45" s="15" t="s">
        <v>127</v>
      </c>
      <c r="D45" s="14" t="s">
        <v>100</v>
      </c>
      <c r="E45" s="15" t="s">
        <v>49</v>
      </c>
      <c r="F45" s="15" t="s">
        <v>75</v>
      </c>
      <c r="G45" s="15" t="s">
        <v>8</v>
      </c>
      <c r="H45" s="15" t="s">
        <v>124</v>
      </c>
      <c r="I45" s="16">
        <v>2</v>
      </c>
      <c r="J45" s="17">
        <v>0.5</v>
      </c>
      <c r="K45" s="18">
        <f t="shared" si="0"/>
        <v>1</v>
      </c>
    </row>
    <row r="46" spans="1:11">
      <c r="A46" s="20" t="s">
        <v>4</v>
      </c>
      <c r="B46" s="20" t="s">
        <v>2</v>
      </c>
      <c r="C46" s="21" t="s">
        <v>127</v>
      </c>
      <c r="D46" s="20" t="s">
        <v>79</v>
      </c>
      <c r="E46" s="21" t="s">
        <v>48</v>
      </c>
      <c r="F46" s="21" t="s">
        <v>3</v>
      </c>
      <c r="G46" s="21" t="s">
        <v>111</v>
      </c>
      <c r="H46" s="21" t="s">
        <v>124</v>
      </c>
      <c r="I46" s="22">
        <v>1</v>
      </c>
      <c r="J46" s="23">
        <f>K88+K89</f>
        <v>15.630182299999998</v>
      </c>
      <c r="K46" s="18">
        <f t="shared" si="0"/>
        <v>15.630182299999998</v>
      </c>
    </row>
    <row r="47" spans="1:11">
      <c r="A47" s="14" t="s">
        <v>4</v>
      </c>
      <c r="B47" s="14" t="s">
        <v>2</v>
      </c>
      <c r="C47" s="15" t="s">
        <v>127</v>
      </c>
      <c r="D47" s="14" t="s">
        <v>76</v>
      </c>
      <c r="E47" s="15" t="s">
        <v>48</v>
      </c>
      <c r="F47" s="15" t="s">
        <v>39</v>
      </c>
      <c r="G47" s="15" t="s">
        <v>57</v>
      </c>
      <c r="H47" s="15" t="s">
        <v>124</v>
      </c>
      <c r="I47" s="16">
        <v>1</v>
      </c>
      <c r="J47" s="17">
        <f>K101+K102</f>
        <v>36.930048419882489</v>
      </c>
      <c r="K47" s="18">
        <f t="shared" si="0"/>
        <v>36.930048419882489</v>
      </c>
    </row>
    <row r="48" spans="1:11">
      <c r="A48" s="20" t="s">
        <v>4</v>
      </c>
      <c r="B48" s="20" t="s">
        <v>2</v>
      </c>
      <c r="C48" s="21" t="s">
        <v>127</v>
      </c>
      <c r="D48" s="20" t="s">
        <v>108</v>
      </c>
      <c r="E48" s="21" t="s">
        <v>49</v>
      </c>
      <c r="F48" s="21" t="s">
        <v>33</v>
      </c>
      <c r="G48" s="21" t="s">
        <v>111</v>
      </c>
      <c r="H48" s="21" t="s">
        <v>124</v>
      </c>
      <c r="I48" s="22">
        <v>1</v>
      </c>
      <c r="J48" s="23">
        <v>1.24</v>
      </c>
      <c r="K48" s="18">
        <f t="shared" si="0"/>
        <v>1.24</v>
      </c>
    </row>
    <row r="49" spans="1:11">
      <c r="A49" s="14" t="s">
        <v>4</v>
      </c>
      <c r="B49" s="14" t="s">
        <v>2</v>
      </c>
      <c r="C49" s="15" t="s">
        <v>127</v>
      </c>
      <c r="D49" s="14" t="s">
        <v>30</v>
      </c>
      <c r="E49" s="15" t="s">
        <v>48</v>
      </c>
      <c r="F49" s="15" t="s">
        <v>50</v>
      </c>
      <c r="G49" s="15" t="s">
        <v>111</v>
      </c>
      <c r="H49" s="15" t="s">
        <v>124</v>
      </c>
      <c r="I49" s="16">
        <v>1</v>
      </c>
      <c r="J49" s="17">
        <f>K127+K128</f>
        <v>3.7822724000000001</v>
      </c>
      <c r="K49" s="18">
        <f t="shared" si="0"/>
        <v>3.7822724000000001</v>
      </c>
    </row>
    <row r="50" spans="1:11">
      <c r="A50" s="20" t="s">
        <v>4</v>
      </c>
      <c r="B50" s="20" t="s">
        <v>2</v>
      </c>
      <c r="C50" s="21" t="s">
        <v>127</v>
      </c>
      <c r="D50" s="20" t="s">
        <v>110</v>
      </c>
      <c r="E50" s="21" t="s">
        <v>49</v>
      </c>
      <c r="F50" s="21" t="s">
        <v>113</v>
      </c>
      <c r="G50" s="21" t="s">
        <v>111</v>
      </c>
      <c r="H50" s="21" t="s">
        <v>124</v>
      </c>
      <c r="I50" s="22">
        <v>2</v>
      </c>
      <c r="J50" s="23">
        <v>0.82799999999999996</v>
      </c>
      <c r="K50" s="18">
        <f t="shared" si="0"/>
        <v>1.6559999999999999</v>
      </c>
    </row>
    <row r="51" spans="1:11">
      <c r="A51" s="14" t="s">
        <v>4</v>
      </c>
      <c r="B51" s="14" t="s">
        <v>2</v>
      </c>
      <c r="C51" s="15" t="s">
        <v>127</v>
      </c>
      <c r="D51" s="14" t="s">
        <v>129</v>
      </c>
      <c r="E51" s="15" t="s">
        <v>48</v>
      </c>
      <c r="F51" s="15" t="s">
        <v>60</v>
      </c>
      <c r="G51" s="15" t="s">
        <v>111</v>
      </c>
      <c r="H51" s="15" t="s">
        <v>124</v>
      </c>
      <c r="I51" s="16">
        <v>2</v>
      </c>
      <c r="J51" s="17">
        <f>K129+K130</f>
        <v>0.56918180000000007</v>
      </c>
      <c r="K51" s="18">
        <f t="shared" si="0"/>
        <v>1.1383636000000001</v>
      </c>
    </row>
    <row r="52" spans="1:11">
      <c r="A52" s="20" t="s">
        <v>4</v>
      </c>
      <c r="B52" s="20" t="s">
        <v>2</v>
      </c>
      <c r="C52" s="21" t="s">
        <v>127</v>
      </c>
      <c r="D52" s="20" t="s">
        <v>13</v>
      </c>
      <c r="E52" s="21" t="s">
        <v>49</v>
      </c>
      <c r="F52" s="21" t="s">
        <v>89</v>
      </c>
      <c r="G52" s="21" t="s">
        <v>0</v>
      </c>
      <c r="H52" s="21" t="s">
        <v>124</v>
      </c>
      <c r="I52" s="22">
        <v>1</v>
      </c>
      <c r="J52" s="23">
        <v>52.73</v>
      </c>
      <c r="K52" s="18">
        <f t="shared" si="0"/>
        <v>52.73</v>
      </c>
    </row>
    <row r="53" spans="1:11">
      <c r="A53" s="32"/>
      <c r="B53" s="32" t="s">
        <v>266</v>
      </c>
      <c r="C53" s="32"/>
      <c r="D53" s="32"/>
      <c r="E53" s="32"/>
      <c r="F53" s="32"/>
      <c r="G53" s="32"/>
      <c r="H53" s="32"/>
      <c r="I53" s="32"/>
      <c r="J53" s="32"/>
      <c r="K53" s="33">
        <f>SUM(K2:K52)</f>
        <v>445.15363094130009</v>
      </c>
    </row>
    <row r="54" spans="1:11">
      <c r="A54" s="13" t="s">
        <v>112</v>
      </c>
      <c r="B54" s="13" t="s">
        <v>68</v>
      </c>
      <c r="C54" s="13" t="s">
        <v>138</v>
      </c>
      <c r="D54" s="13" t="s">
        <v>93</v>
      </c>
      <c r="E54" s="13" t="s">
        <v>82</v>
      </c>
      <c r="F54" s="13" t="s">
        <v>9</v>
      </c>
      <c r="G54" s="13" t="s">
        <v>85</v>
      </c>
      <c r="H54" s="13" t="s">
        <v>32</v>
      </c>
      <c r="I54" s="13" t="s">
        <v>59</v>
      </c>
      <c r="J54" s="13" t="s">
        <v>125</v>
      </c>
      <c r="K54" s="13" t="s">
        <v>73</v>
      </c>
    </row>
    <row r="55" spans="1:11">
      <c r="A55" s="6" t="s">
        <v>106</v>
      </c>
      <c r="B55" s="6" t="s">
        <v>38</v>
      </c>
      <c r="C55" s="8" t="s">
        <v>111</v>
      </c>
      <c r="D55" s="6" t="s">
        <v>141</v>
      </c>
      <c r="E55" s="8" t="s">
        <v>49</v>
      </c>
      <c r="F55" s="8" t="s">
        <v>142</v>
      </c>
      <c r="G55" s="8" t="s">
        <v>111</v>
      </c>
      <c r="H55" s="8" t="s">
        <v>140</v>
      </c>
      <c r="I55" s="7">
        <v>1.013E-2</v>
      </c>
      <c r="J55" s="9">
        <v>61.946899999999999</v>
      </c>
      <c r="K55" s="2">
        <f>I55*J55</f>
        <v>0.62752209700000006</v>
      </c>
    </row>
    <row r="56" spans="1:11">
      <c r="A56" s="6" t="s">
        <v>20</v>
      </c>
      <c r="B56" s="6" t="s">
        <v>117</v>
      </c>
      <c r="C56" s="8" t="s">
        <v>62</v>
      </c>
      <c r="D56" s="6" t="s">
        <v>143</v>
      </c>
      <c r="E56" s="8" t="s">
        <v>49</v>
      </c>
      <c r="F56" s="8" t="s">
        <v>144</v>
      </c>
      <c r="G56" s="8" t="s">
        <v>62</v>
      </c>
      <c r="H56" s="8" t="s">
        <v>124</v>
      </c>
      <c r="I56" s="7">
        <v>1</v>
      </c>
      <c r="J56" s="9">
        <v>3.9881000000000002</v>
      </c>
      <c r="K56" s="2">
        <f t="shared" ref="K56:K57" si="1">I56*J56</f>
        <v>3.9881000000000002</v>
      </c>
    </row>
    <row r="57" spans="1:11">
      <c r="A57" s="1" t="s">
        <v>20</v>
      </c>
      <c r="B57" s="1" t="s">
        <v>117</v>
      </c>
      <c r="C57" s="3" t="s">
        <v>62</v>
      </c>
      <c r="D57" s="1" t="s">
        <v>145</v>
      </c>
      <c r="E57" s="3" t="s">
        <v>48</v>
      </c>
      <c r="F57" s="3" t="s">
        <v>146</v>
      </c>
      <c r="G57" s="3" t="s">
        <v>111</v>
      </c>
      <c r="H57" s="3" t="s">
        <v>147</v>
      </c>
      <c r="I57" s="4">
        <v>4.1000000000000002E-2</v>
      </c>
      <c r="J57" s="5">
        <v>6.0909000000000004</v>
      </c>
      <c r="K57" s="2">
        <f t="shared" si="1"/>
        <v>0.24972690000000003</v>
      </c>
    </row>
    <row r="58" spans="1:11">
      <c r="A58" s="6" t="s">
        <v>114</v>
      </c>
      <c r="B58" s="6" t="s">
        <v>66</v>
      </c>
      <c r="C58" s="8" t="s">
        <v>148</v>
      </c>
      <c r="D58" s="6" t="s">
        <v>149</v>
      </c>
      <c r="E58" s="8" t="s">
        <v>48</v>
      </c>
      <c r="F58" s="8" t="s">
        <v>150</v>
      </c>
      <c r="G58" s="8" t="s">
        <v>99</v>
      </c>
      <c r="H58" s="8" t="s">
        <v>124</v>
      </c>
      <c r="I58" s="7">
        <v>1</v>
      </c>
      <c r="J58" s="9">
        <f>SUM(K60:K66)</f>
        <v>24.415349789882498</v>
      </c>
      <c r="K58" s="2">
        <f>I58*J58</f>
        <v>24.415349789882498</v>
      </c>
    </row>
    <row r="59" spans="1:11">
      <c r="A59" s="1" t="s">
        <v>114</v>
      </c>
      <c r="B59" s="1" t="s">
        <v>66</v>
      </c>
      <c r="C59" s="3" t="s">
        <v>148</v>
      </c>
      <c r="D59" s="1" t="s">
        <v>145</v>
      </c>
      <c r="E59" s="3" t="s">
        <v>48</v>
      </c>
      <c r="F59" s="3" t="s">
        <v>146</v>
      </c>
      <c r="G59" s="3" t="s">
        <v>111</v>
      </c>
      <c r="H59" s="3" t="s">
        <v>147</v>
      </c>
      <c r="I59" s="4">
        <v>0.309</v>
      </c>
      <c r="J59" s="5">
        <v>6.0909000000000004</v>
      </c>
      <c r="K59" s="2">
        <f>I59*J59</f>
        <v>1.8820881</v>
      </c>
    </row>
    <row r="60" spans="1:11">
      <c r="A60" s="6" t="s">
        <v>149</v>
      </c>
      <c r="B60" s="6" t="s">
        <v>150</v>
      </c>
      <c r="C60" s="8" t="s">
        <v>148</v>
      </c>
      <c r="D60" s="6" t="s">
        <v>151</v>
      </c>
      <c r="E60" s="8" t="s">
        <v>49</v>
      </c>
      <c r="F60" s="8" t="s">
        <v>152</v>
      </c>
      <c r="G60" s="8" t="s">
        <v>62</v>
      </c>
      <c r="H60" s="8" t="s">
        <v>124</v>
      </c>
      <c r="I60" s="7">
        <v>1</v>
      </c>
      <c r="J60" s="9">
        <v>2.9245000000000001</v>
      </c>
      <c r="K60" s="2">
        <f t="shared" ref="K60:K123" si="2">I60*J60</f>
        <v>2.9245000000000001</v>
      </c>
    </row>
    <row r="61" spans="1:11">
      <c r="A61" s="1" t="s">
        <v>149</v>
      </c>
      <c r="B61" s="1" t="s">
        <v>150</v>
      </c>
      <c r="C61" s="3" t="s">
        <v>148</v>
      </c>
      <c r="D61" s="1" t="s">
        <v>153</v>
      </c>
      <c r="E61" s="3" t="s">
        <v>49</v>
      </c>
      <c r="F61" s="3" t="s">
        <v>154</v>
      </c>
      <c r="G61" s="3" t="s">
        <v>62</v>
      </c>
      <c r="H61" s="3" t="s">
        <v>124</v>
      </c>
      <c r="I61" s="4">
        <v>1</v>
      </c>
      <c r="J61" s="5">
        <v>4.8902999999999999</v>
      </c>
      <c r="K61" s="2">
        <f t="shared" si="2"/>
        <v>4.8902999999999999</v>
      </c>
    </row>
    <row r="62" spans="1:11">
      <c r="A62" s="6" t="s">
        <v>149</v>
      </c>
      <c r="B62" s="6" t="s">
        <v>150</v>
      </c>
      <c r="C62" s="8" t="s">
        <v>148</v>
      </c>
      <c r="D62" s="6" t="s">
        <v>155</v>
      </c>
      <c r="E62" s="8" t="s">
        <v>49</v>
      </c>
      <c r="F62" s="8" t="s">
        <v>156</v>
      </c>
      <c r="G62" s="8" t="s">
        <v>62</v>
      </c>
      <c r="H62" s="8" t="s">
        <v>124</v>
      </c>
      <c r="I62" s="7">
        <v>1</v>
      </c>
      <c r="J62" s="9">
        <v>4.6425000000000001</v>
      </c>
      <c r="K62" s="2">
        <f t="shared" si="2"/>
        <v>4.6425000000000001</v>
      </c>
    </row>
    <row r="63" spans="1:11">
      <c r="A63" s="1" t="s">
        <v>149</v>
      </c>
      <c r="B63" s="1" t="s">
        <v>150</v>
      </c>
      <c r="C63" s="3" t="s">
        <v>148</v>
      </c>
      <c r="D63" s="1" t="s">
        <v>157</v>
      </c>
      <c r="E63" s="3" t="s">
        <v>48</v>
      </c>
      <c r="F63" s="3" t="s">
        <v>158</v>
      </c>
      <c r="G63" s="3" t="s">
        <v>94</v>
      </c>
      <c r="H63" s="3" t="s">
        <v>124</v>
      </c>
      <c r="I63" s="4">
        <v>1</v>
      </c>
      <c r="J63" s="5">
        <f>K67</f>
        <v>3.0056142599999998</v>
      </c>
      <c r="K63" s="2">
        <f t="shared" si="2"/>
        <v>3.0056142599999998</v>
      </c>
    </row>
    <row r="64" spans="1:11">
      <c r="A64" s="6" t="s">
        <v>149</v>
      </c>
      <c r="B64" s="6" t="s">
        <v>150</v>
      </c>
      <c r="C64" s="8" t="s">
        <v>148</v>
      </c>
      <c r="D64" s="6" t="s">
        <v>159</v>
      </c>
      <c r="E64" s="8" t="s">
        <v>48</v>
      </c>
      <c r="F64" s="8" t="s">
        <v>160</v>
      </c>
      <c r="G64" s="8" t="s">
        <v>94</v>
      </c>
      <c r="H64" s="8" t="s">
        <v>124</v>
      </c>
      <c r="I64" s="7">
        <v>1</v>
      </c>
      <c r="J64" s="9">
        <f>K68</f>
        <v>3.0056142599999998</v>
      </c>
      <c r="K64" s="2">
        <f t="shared" si="2"/>
        <v>3.0056142599999998</v>
      </c>
    </row>
    <row r="65" spans="1:11">
      <c r="A65" s="6" t="s">
        <v>149</v>
      </c>
      <c r="B65" s="6" t="s">
        <v>150</v>
      </c>
      <c r="C65" s="8" t="s">
        <v>148</v>
      </c>
      <c r="D65" s="6" t="s">
        <v>161</v>
      </c>
      <c r="E65" s="8" t="s">
        <v>48</v>
      </c>
      <c r="F65" s="8" t="s">
        <v>162</v>
      </c>
      <c r="G65" s="8" t="s">
        <v>111</v>
      </c>
      <c r="H65" s="8" t="s">
        <v>124</v>
      </c>
      <c r="I65" s="7">
        <v>1</v>
      </c>
      <c r="J65" s="9">
        <f>K69</f>
        <v>5.6871884999999995</v>
      </c>
      <c r="K65" s="2">
        <f t="shared" si="2"/>
        <v>5.6871884999999995</v>
      </c>
    </row>
    <row r="66" spans="1:11">
      <c r="A66" s="6" t="s">
        <v>149</v>
      </c>
      <c r="B66" s="6" t="s">
        <v>150</v>
      </c>
      <c r="C66" s="8" t="s">
        <v>148</v>
      </c>
      <c r="D66" s="6" t="s">
        <v>163</v>
      </c>
      <c r="E66" s="8" t="s">
        <v>49</v>
      </c>
      <c r="F66" s="8" t="s">
        <v>164</v>
      </c>
      <c r="G66" s="8" t="s">
        <v>111</v>
      </c>
      <c r="H66" s="8" t="s">
        <v>140</v>
      </c>
      <c r="I66" s="7">
        <v>4.7704689000000002E-2</v>
      </c>
      <c r="J66" s="9">
        <v>5.4424999999999999</v>
      </c>
      <c r="K66" s="2">
        <f t="shared" si="2"/>
        <v>0.2596327698825</v>
      </c>
    </row>
    <row r="67" spans="1:11">
      <c r="A67" s="6" t="s">
        <v>157</v>
      </c>
      <c r="B67" s="6" t="s">
        <v>158</v>
      </c>
      <c r="C67" s="8" t="s">
        <v>94</v>
      </c>
      <c r="D67" s="6" t="s">
        <v>165</v>
      </c>
      <c r="E67" s="8" t="s">
        <v>49</v>
      </c>
      <c r="F67" s="8" t="s">
        <v>166</v>
      </c>
      <c r="G67" s="8" t="s">
        <v>167</v>
      </c>
      <c r="H67" s="8" t="s">
        <v>140</v>
      </c>
      <c r="I67" s="7">
        <v>0.54779999999999995</v>
      </c>
      <c r="J67" s="9">
        <v>5.4866999999999999</v>
      </c>
      <c r="K67" s="2">
        <f t="shared" si="2"/>
        <v>3.0056142599999998</v>
      </c>
    </row>
    <row r="68" spans="1:11">
      <c r="A68" s="6" t="s">
        <v>159</v>
      </c>
      <c r="B68" s="6" t="s">
        <v>160</v>
      </c>
      <c r="C68" s="8" t="s">
        <v>94</v>
      </c>
      <c r="D68" s="6" t="s">
        <v>165</v>
      </c>
      <c r="E68" s="8" t="s">
        <v>49</v>
      </c>
      <c r="F68" s="8" t="s">
        <v>166</v>
      </c>
      <c r="G68" s="8" t="s">
        <v>167</v>
      </c>
      <c r="H68" s="8" t="s">
        <v>140</v>
      </c>
      <c r="I68" s="7">
        <v>0.54779999999999995</v>
      </c>
      <c r="J68" s="9">
        <v>5.4866999999999999</v>
      </c>
      <c r="K68" s="2">
        <f t="shared" si="2"/>
        <v>3.0056142599999998</v>
      </c>
    </row>
    <row r="69" spans="1:11">
      <c r="A69" s="6" t="s">
        <v>161</v>
      </c>
      <c r="B69" s="6" t="s">
        <v>162</v>
      </c>
      <c r="C69" s="8" t="s">
        <v>111</v>
      </c>
      <c r="D69" s="6" t="s">
        <v>168</v>
      </c>
      <c r="E69" s="8" t="s">
        <v>49</v>
      </c>
      <c r="F69" s="8" t="s">
        <v>169</v>
      </c>
      <c r="G69" s="8" t="s">
        <v>167</v>
      </c>
      <c r="H69" s="8" t="s">
        <v>140</v>
      </c>
      <c r="I69" s="7">
        <v>1.0569999999999999</v>
      </c>
      <c r="J69" s="9">
        <v>5.3804999999999996</v>
      </c>
      <c r="K69" s="2">
        <f t="shared" si="2"/>
        <v>5.6871884999999995</v>
      </c>
    </row>
    <row r="70" spans="1:11">
      <c r="A70" s="6" t="s">
        <v>121</v>
      </c>
      <c r="B70" s="6" t="s">
        <v>15</v>
      </c>
      <c r="C70" s="8" t="s">
        <v>62</v>
      </c>
      <c r="D70" s="6" t="s">
        <v>170</v>
      </c>
      <c r="E70" s="8" t="s">
        <v>48</v>
      </c>
      <c r="F70" s="8" t="s">
        <v>171</v>
      </c>
      <c r="G70" s="8" t="s">
        <v>62</v>
      </c>
      <c r="H70" s="8" t="s">
        <v>124</v>
      </c>
      <c r="I70" s="7">
        <v>1</v>
      </c>
      <c r="J70" s="9">
        <f>K72+K73+K74+K75+K76+K77+K78+K79</f>
        <v>33.313388507812505</v>
      </c>
      <c r="K70" s="2">
        <f t="shared" si="2"/>
        <v>33.313388507812505</v>
      </c>
    </row>
    <row r="71" spans="1:11">
      <c r="A71" s="1" t="s">
        <v>121</v>
      </c>
      <c r="B71" s="1" t="s">
        <v>15</v>
      </c>
      <c r="C71" s="3" t="s">
        <v>62</v>
      </c>
      <c r="D71" s="1" t="s">
        <v>145</v>
      </c>
      <c r="E71" s="3" t="s">
        <v>48</v>
      </c>
      <c r="F71" s="3" t="s">
        <v>146</v>
      </c>
      <c r="G71" s="3" t="s">
        <v>111</v>
      </c>
      <c r="H71" s="3" t="s">
        <v>147</v>
      </c>
      <c r="I71" s="4">
        <v>0.17399999999999999</v>
      </c>
      <c r="J71" s="5">
        <v>6.0909000000000004</v>
      </c>
      <c r="K71" s="2">
        <f t="shared" si="2"/>
        <v>1.0598166</v>
      </c>
    </row>
    <row r="72" spans="1:11">
      <c r="A72" s="6" t="s">
        <v>170</v>
      </c>
      <c r="B72" s="6" t="s">
        <v>171</v>
      </c>
      <c r="C72" s="8" t="s">
        <v>62</v>
      </c>
      <c r="D72" s="6" t="s">
        <v>172</v>
      </c>
      <c r="E72" s="8" t="s">
        <v>49</v>
      </c>
      <c r="F72" s="8" t="s">
        <v>173</v>
      </c>
      <c r="G72" s="8" t="s">
        <v>62</v>
      </c>
      <c r="H72" s="8" t="s">
        <v>124</v>
      </c>
      <c r="I72" s="7">
        <v>2</v>
      </c>
      <c r="J72" s="9">
        <v>1.0620000000000001</v>
      </c>
      <c r="K72" s="2">
        <f t="shared" si="2"/>
        <v>2.1240000000000001</v>
      </c>
    </row>
    <row r="73" spans="1:11">
      <c r="A73" s="1" t="s">
        <v>170</v>
      </c>
      <c r="B73" s="1" t="s">
        <v>171</v>
      </c>
      <c r="C73" s="3" t="s">
        <v>62</v>
      </c>
      <c r="D73" s="1" t="s">
        <v>174</v>
      </c>
      <c r="E73" s="3" t="s">
        <v>49</v>
      </c>
      <c r="F73" s="3" t="s">
        <v>175</v>
      </c>
      <c r="G73" s="3" t="s">
        <v>176</v>
      </c>
      <c r="H73" s="3" t="s">
        <v>124</v>
      </c>
      <c r="I73" s="4">
        <v>1</v>
      </c>
      <c r="J73" s="5">
        <v>3.9820000000000002</v>
      </c>
      <c r="K73" s="2">
        <f t="shared" si="2"/>
        <v>3.9820000000000002</v>
      </c>
    </row>
    <row r="74" spans="1:11">
      <c r="A74" s="6" t="s">
        <v>170</v>
      </c>
      <c r="B74" s="6" t="s">
        <v>171</v>
      </c>
      <c r="C74" s="8" t="s">
        <v>62</v>
      </c>
      <c r="D74" s="6" t="s">
        <v>177</v>
      </c>
      <c r="E74" s="8" t="s">
        <v>49</v>
      </c>
      <c r="F74" s="8" t="s">
        <v>178</v>
      </c>
      <c r="G74" s="8" t="s">
        <v>62</v>
      </c>
      <c r="H74" s="8" t="s">
        <v>124</v>
      </c>
      <c r="I74" s="7">
        <v>2</v>
      </c>
      <c r="J74" s="9">
        <v>5.1356000000000002</v>
      </c>
      <c r="K74" s="2">
        <f t="shared" si="2"/>
        <v>10.2712</v>
      </c>
    </row>
    <row r="75" spans="1:11">
      <c r="A75" s="1" t="s">
        <v>170</v>
      </c>
      <c r="B75" s="1" t="s">
        <v>171</v>
      </c>
      <c r="C75" s="3" t="s">
        <v>62</v>
      </c>
      <c r="D75" s="1" t="s">
        <v>179</v>
      </c>
      <c r="E75" s="3" t="s">
        <v>49</v>
      </c>
      <c r="F75" s="3" t="s">
        <v>180</v>
      </c>
      <c r="G75" s="3" t="s">
        <v>62</v>
      </c>
      <c r="H75" s="3" t="s">
        <v>124</v>
      </c>
      <c r="I75" s="4">
        <v>1</v>
      </c>
      <c r="J75" s="5">
        <v>6.1950000000000003</v>
      </c>
      <c r="K75" s="2">
        <f t="shared" si="2"/>
        <v>6.1950000000000003</v>
      </c>
    </row>
    <row r="76" spans="1:11">
      <c r="A76" s="6" t="s">
        <v>170</v>
      </c>
      <c r="B76" s="6" t="s">
        <v>171</v>
      </c>
      <c r="C76" s="8" t="s">
        <v>62</v>
      </c>
      <c r="D76" s="6" t="s">
        <v>181</v>
      </c>
      <c r="E76" s="8" t="s">
        <v>49</v>
      </c>
      <c r="F76" s="8" t="s">
        <v>182</v>
      </c>
      <c r="G76" s="8" t="s">
        <v>62</v>
      </c>
      <c r="H76" s="8" t="s">
        <v>124</v>
      </c>
      <c r="I76" s="7">
        <v>1</v>
      </c>
      <c r="J76" s="9">
        <v>6.9645999999999999</v>
      </c>
      <c r="K76" s="2">
        <f t="shared" si="2"/>
        <v>6.9645999999999999</v>
      </c>
    </row>
    <row r="77" spans="1:11">
      <c r="A77" s="1" t="s">
        <v>170</v>
      </c>
      <c r="B77" s="1" t="s">
        <v>171</v>
      </c>
      <c r="C77" s="3" t="s">
        <v>62</v>
      </c>
      <c r="D77" s="1" t="s">
        <v>183</v>
      </c>
      <c r="E77" s="3" t="s">
        <v>49</v>
      </c>
      <c r="F77" s="3" t="s">
        <v>184</v>
      </c>
      <c r="G77" s="3" t="s">
        <v>62</v>
      </c>
      <c r="H77" s="3" t="s">
        <v>124</v>
      </c>
      <c r="I77" s="4">
        <v>1</v>
      </c>
      <c r="J77" s="5">
        <v>1.2035</v>
      </c>
      <c r="K77" s="2">
        <f t="shared" si="2"/>
        <v>1.2035</v>
      </c>
    </row>
    <row r="78" spans="1:11">
      <c r="A78" s="6" t="s">
        <v>170</v>
      </c>
      <c r="B78" s="6" t="s">
        <v>171</v>
      </c>
      <c r="C78" s="8" t="s">
        <v>62</v>
      </c>
      <c r="D78" s="6" t="s">
        <v>185</v>
      </c>
      <c r="E78" s="8" t="s">
        <v>49</v>
      </c>
      <c r="F78" s="8" t="s">
        <v>186</v>
      </c>
      <c r="G78" s="8" t="s">
        <v>62</v>
      </c>
      <c r="H78" s="8" t="s">
        <v>124</v>
      </c>
      <c r="I78" s="7">
        <v>1</v>
      </c>
      <c r="J78" s="9">
        <v>2.4</v>
      </c>
      <c r="K78" s="2">
        <f t="shared" si="2"/>
        <v>2.4</v>
      </c>
    </row>
    <row r="79" spans="1:11">
      <c r="A79" s="6" t="s">
        <v>170</v>
      </c>
      <c r="B79" s="6" t="s">
        <v>171</v>
      </c>
      <c r="C79" s="8" t="s">
        <v>62</v>
      </c>
      <c r="D79" s="6" t="s">
        <v>163</v>
      </c>
      <c r="E79" s="8" t="s">
        <v>49</v>
      </c>
      <c r="F79" s="8" t="s">
        <v>164</v>
      </c>
      <c r="G79" s="8" t="s">
        <v>111</v>
      </c>
      <c r="H79" s="8" t="s">
        <v>140</v>
      </c>
      <c r="I79" s="7">
        <v>3.1803125000000002E-2</v>
      </c>
      <c r="J79" s="9">
        <v>5.4424999999999999</v>
      </c>
      <c r="K79" s="2">
        <f t="shared" si="2"/>
        <v>0.17308850781250001</v>
      </c>
    </row>
    <row r="80" spans="1:11">
      <c r="A80" s="6" t="s">
        <v>14</v>
      </c>
      <c r="B80" s="6" t="s">
        <v>64</v>
      </c>
      <c r="C80" s="8" t="s">
        <v>62</v>
      </c>
      <c r="D80" s="6" t="s">
        <v>187</v>
      </c>
      <c r="E80" s="8" t="s">
        <v>48</v>
      </c>
      <c r="F80" s="8" t="s">
        <v>188</v>
      </c>
      <c r="G80" s="8" t="s">
        <v>62</v>
      </c>
      <c r="H80" s="8" t="s">
        <v>124</v>
      </c>
      <c r="I80" s="7">
        <v>1</v>
      </c>
      <c r="J80" s="9">
        <f>SUM(K82:K87)</f>
        <v>27.148525235722499</v>
      </c>
      <c r="K80" s="2">
        <f t="shared" si="2"/>
        <v>27.148525235722499</v>
      </c>
    </row>
    <row r="81" spans="1:11">
      <c r="A81" s="1" t="s">
        <v>14</v>
      </c>
      <c r="B81" s="1" t="s">
        <v>64</v>
      </c>
      <c r="C81" s="3" t="s">
        <v>62</v>
      </c>
      <c r="D81" s="1" t="s">
        <v>145</v>
      </c>
      <c r="E81" s="3" t="s">
        <v>48</v>
      </c>
      <c r="F81" s="3" t="s">
        <v>146</v>
      </c>
      <c r="G81" s="3" t="s">
        <v>111</v>
      </c>
      <c r="H81" s="3" t="s">
        <v>147</v>
      </c>
      <c r="I81" s="4">
        <v>0.123</v>
      </c>
      <c r="J81" s="5">
        <v>6.0909000000000004</v>
      </c>
      <c r="K81" s="2">
        <f t="shared" si="2"/>
        <v>0.74918070000000003</v>
      </c>
    </row>
    <row r="82" spans="1:11">
      <c r="A82" s="6" t="s">
        <v>187</v>
      </c>
      <c r="B82" s="6" t="s">
        <v>188</v>
      </c>
      <c r="C82" s="8" t="s">
        <v>62</v>
      </c>
      <c r="D82" s="6" t="s">
        <v>189</v>
      </c>
      <c r="E82" s="8" t="s">
        <v>49</v>
      </c>
      <c r="F82" s="8" t="s">
        <v>190</v>
      </c>
      <c r="G82" s="8" t="s">
        <v>62</v>
      </c>
      <c r="H82" s="8" t="s">
        <v>124</v>
      </c>
      <c r="I82" s="7">
        <v>2</v>
      </c>
      <c r="J82" s="9">
        <v>2</v>
      </c>
      <c r="K82" s="2">
        <f t="shared" si="2"/>
        <v>4</v>
      </c>
    </row>
    <row r="83" spans="1:11">
      <c r="A83" s="1" t="s">
        <v>187</v>
      </c>
      <c r="B83" s="1" t="s">
        <v>188</v>
      </c>
      <c r="C83" s="3" t="s">
        <v>62</v>
      </c>
      <c r="D83" s="1" t="s">
        <v>191</v>
      </c>
      <c r="E83" s="3" t="s">
        <v>49</v>
      </c>
      <c r="F83" s="3" t="s">
        <v>192</v>
      </c>
      <c r="G83" s="3" t="s">
        <v>62</v>
      </c>
      <c r="H83" s="3" t="s">
        <v>124</v>
      </c>
      <c r="I83" s="4">
        <v>1</v>
      </c>
      <c r="J83" s="5">
        <v>1.1062000000000001</v>
      </c>
      <c r="K83" s="2">
        <f t="shared" si="2"/>
        <v>1.1062000000000001</v>
      </c>
    </row>
    <row r="84" spans="1:11">
      <c r="A84" s="6" t="s">
        <v>187</v>
      </c>
      <c r="B84" s="6" t="s">
        <v>188</v>
      </c>
      <c r="C84" s="8" t="s">
        <v>62</v>
      </c>
      <c r="D84" s="6" t="s">
        <v>193</v>
      </c>
      <c r="E84" s="8" t="s">
        <v>49</v>
      </c>
      <c r="F84" s="8" t="s">
        <v>194</v>
      </c>
      <c r="G84" s="8" t="s">
        <v>62</v>
      </c>
      <c r="H84" s="8" t="s">
        <v>124</v>
      </c>
      <c r="I84" s="7">
        <v>2</v>
      </c>
      <c r="J84" s="9">
        <v>5.1356000000000002</v>
      </c>
      <c r="K84" s="2">
        <f t="shared" si="2"/>
        <v>10.2712</v>
      </c>
    </row>
    <row r="85" spans="1:11">
      <c r="A85" s="1" t="s">
        <v>187</v>
      </c>
      <c r="B85" s="1" t="s">
        <v>188</v>
      </c>
      <c r="C85" s="3" t="s">
        <v>62</v>
      </c>
      <c r="D85" s="1" t="s">
        <v>195</v>
      </c>
      <c r="E85" s="3" t="s">
        <v>49</v>
      </c>
      <c r="F85" s="3" t="s">
        <v>196</v>
      </c>
      <c r="G85" s="3" t="s">
        <v>111</v>
      </c>
      <c r="H85" s="3" t="s">
        <v>124</v>
      </c>
      <c r="I85" s="4">
        <v>1</v>
      </c>
      <c r="J85" s="5">
        <v>0.65</v>
      </c>
      <c r="K85" s="2">
        <f t="shared" si="2"/>
        <v>0.65</v>
      </c>
    </row>
    <row r="86" spans="1:11">
      <c r="A86" s="6" t="s">
        <v>187</v>
      </c>
      <c r="B86" s="6" t="s">
        <v>188</v>
      </c>
      <c r="C86" s="8" t="s">
        <v>62</v>
      </c>
      <c r="D86" s="6" t="s">
        <v>197</v>
      </c>
      <c r="E86" s="8" t="s">
        <v>49</v>
      </c>
      <c r="F86" s="8" t="s">
        <v>198</v>
      </c>
      <c r="G86" s="8" t="s">
        <v>176</v>
      </c>
      <c r="H86" s="8" t="s">
        <v>124</v>
      </c>
      <c r="I86" s="7">
        <v>2</v>
      </c>
      <c r="J86" s="9">
        <v>5.4870000000000001</v>
      </c>
      <c r="K86" s="2">
        <f t="shared" si="2"/>
        <v>10.974</v>
      </c>
    </row>
    <row r="87" spans="1:11">
      <c r="A87" s="6" t="s">
        <v>187</v>
      </c>
      <c r="B87" s="6" t="s">
        <v>188</v>
      </c>
      <c r="C87" s="8" t="s">
        <v>62</v>
      </c>
      <c r="D87" s="6" t="s">
        <v>163</v>
      </c>
      <c r="E87" s="8" t="s">
        <v>49</v>
      </c>
      <c r="F87" s="8" t="s">
        <v>164</v>
      </c>
      <c r="G87" s="8" t="s">
        <v>111</v>
      </c>
      <c r="H87" s="8" t="s">
        <v>140</v>
      </c>
      <c r="I87" s="7">
        <v>2.7032657000000002E-2</v>
      </c>
      <c r="J87" s="9">
        <v>5.4424999999999999</v>
      </c>
      <c r="K87" s="2">
        <f t="shared" si="2"/>
        <v>0.1471252357225</v>
      </c>
    </row>
    <row r="88" spans="1:11">
      <c r="A88" s="6" t="s">
        <v>79</v>
      </c>
      <c r="B88" s="6" t="s">
        <v>3</v>
      </c>
      <c r="C88" s="8" t="s">
        <v>111</v>
      </c>
      <c r="D88" s="6" t="s">
        <v>199</v>
      </c>
      <c r="E88" s="8" t="s">
        <v>48</v>
      </c>
      <c r="F88" s="8" t="s">
        <v>200</v>
      </c>
      <c r="G88" s="8" t="s">
        <v>111</v>
      </c>
      <c r="H88" s="8" t="s">
        <v>124</v>
      </c>
      <c r="I88" s="7">
        <v>1</v>
      </c>
      <c r="J88" s="9">
        <f>SUM(K90:K95)</f>
        <v>14.582547499999997</v>
      </c>
      <c r="K88" s="2">
        <f t="shared" si="2"/>
        <v>14.582547499999997</v>
      </c>
    </row>
    <row r="89" spans="1:11">
      <c r="A89" s="1" t="s">
        <v>79</v>
      </c>
      <c r="B89" s="1" t="s">
        <v>3</v>
      </c>
      <c r="C89" s="3" t="s">
        <v>111</v>
      </c>
      <c r="D89" s="1" t="s">
        <v>145</v>
      </c>
      <c r="E89" s="3" t="s">
        <v>48</v>
      </c>
      <c r="F89" s="3" t="s">
        <v>146</v>
      </c>
      <c r="G89" s="3" t="s">
        <v>111</v>
      </c>
      <c r="H89" s="3" t="s">
        <v>147</v>
      </c>
      <c r="I89" s="4">
        <v>0.17199999999999999</v>
      </c>
      <c r="J89" s="5">
        <v>6.0909000000000004</v>
      </c>
      <c r="K89" s="2">
        <f t="shared" si="2"/>
        <v>1.0476348</v>
      </c>
    </row>
    <row r="90" spans="1:11">
      <c r="A90" s="6" t="s">
        <v>199</v>
      </c>
      <c r="B90" s="6" t="s">
        <v>200</v>
      </c>
      <c r="C90" s="8" t="s">
        <v>111</v>
      </c>
      <c r="D90" s="6" t="s">
        <v>201</v>
      </c>
      <c r="E90" s="8" t="s">
        <v>48</v>
      </c>
      <c r="F90" s="8" t="s">
        <v>202</v>
      </c>
      <c r="G90" s="8" t="s">
        <v>62</v>
      </c>
      <c r="H90" s="8" t="s">
        <v>124</v>
      </c>
      <c r="I90" s="7">
        <v>2</v>
      </c>
      <c r="J90" s="9">
        <f>K96+K97</f>
        <v>1.5413199999999998</v>
      </c>
      <c r="K90" s="2">
        <f t="shared" si="2"/>
        <v>3.0826399999999996</v>
      </c>
    </row>
    <row r="91" spans="1:11">
      <c r="A91" s="1" t="s">
        <v>199</v>
      </c>
      <c r="B91" s="1" t="s">
        <v>200</v>
      </c>
      <c r="C91" s="3" t="s">
        <v>111</v>
      </c>
      <c r="D91" s="1" t="s">
        <v>203</v>
      </c>
      <c r="E91" s="3" t="s">
        <v>48</v>
      </c>
      <c r="F91" s="3" t="s">
        <v>204</v>
      </c>
      <c r="G91" s="3" t="s">
        <v>62</v>
      </c>
      <c r="H91" s="3" t="s">
        <v>124</v>
      </c>
      <c r="I91" s="4">
        <v>1</v>
      </c>
      <c r="J91" s="5">
        <f>K99</f>
        <v>3.4435599999999997</v>
      </c>
      <c r="K91" s="2">
        <f t="shared" si="2"/>
        <v>3.4435599999999997</v>
      </c>
    </row>
    <row r="92" spans="1:11">
      <c r="A92" s="6" t="s">
        <v>199</v>
      </c>
      <c r="B92" s="6" t="s">
        <v>200</v>
      </c>
      <c r="C92" s="8" t="s">
        <v>111</v>
      </c>
      <c r="D92" s="6" t="s">
        <v>205</v>
      </c>
      <c r="E92" s="8" t="s">
        <v>48</v>
      </c>
      <c r="F92" s="8" t="s">
        <v>206</v>
      </c>
      <c r="G92" s="8" t="s">
        <v>62</v>
      </c>
      <c r="H92" s="8" t="s">
        <v>124</v>
      </c>
      <c r="I92" s="7">
        <v>1</v>
      </c>
      <c r="J92" s="9">
        <f>K100</f>
        <v>3.4435599999999997</v>
      </c>
      <c r="K92" s="2">
        <f t="shared" si="2"/>
        <v>3.4435599999999997</v>
      </c>
    </row>
    <row r="93" spans="1:11">
      <c r="A93" s="1" t="s">
        <v>199</v>
      </c>
      <c r="B93" s="1" t="s">
        <v>200</v>
      </c>
      <c r="C93" s="3" t="s">
        <v>111</v>
      </c>
      <c r="D93" s="1" t="s">
        <v>207</v>
      </c>
      <c r="E93" s="3" t="s">
        <v>49</v>
      </c>
      <c r="F93" s="3" t="s">
        <v>208</v>
      </c>
      <c r="G93" s="3" t="s">
        <v>62</v>
      </c>
      <c r="H93" s="3" t="s">
        <v>124</v>
      </c>
      <c r="I93" s="4">
        <v>1</v>
      </c>
      <c r="J93" s="5">
        <v>3.0423</v>
      </c>
      <c r="K93" s="2">
        <f t="shared" si="2"/>
        <v>3.0423</v>
      </c>
    </row>
    <row r="94" spans="1:11">
      <c r="A94" s="6" t="s">
        <v>199</v>
      </c>
      <c r="B94" s="6" t="s">
        <v>200</v>
      </c>
      <c r="C94" s="8" t="s">
        <v>111</v>
      </c>
      <c r="D94" s="6" t="s">
        <v>209</v>
      </c>
      <c r="E94" s="8" t="s">
        <v>49</v>
      </c>
      <c r="F94" s="8" t="s">
        <v>210</v>
      </c>
      <c r="G94" s="8" t="s">
        <v>211</v>
      </c>
      <c r="H94" s="8" t="s">
        <v>124</v>
      </c>
      <c r="I94" s="7">
        <v>2</v>
      </c>
      <c r="J94" s="9">
        <v>0.69</v>
      </c>
      <c r="K94" s="2">
        <f t="shared" si="2"/>
        <v>1.38</v>
      </c>
    </row>
    <row r="95" spans="1:11">
      <c r="A95" s="6" t="s">
        <v>199</v>
      </c>
      <c r="B95" s="6" t="s">
        <v>200</v>
      </c>
      <c r="C95" s="8" t="s">
        <v>111</v>
      </c>
      <c r="D95" s="6" t="s">
        <v>163</v>
      </c>
      <c r="E95" s="8" t="s">
        <v>49</v>
      </c>
      <c r="F95" s="8" t="s">
        <v>164</v>
      </c>
      <c r="G95" s="8" t="s">
        <v>111</v>
      </c>
      <c r="H95" s="8" t="s">
        <v>140</v>
      </c>
      <c r="I95" s="7">
        <v>3.5000000000000003E-2</v>
      </c>
      <c r="J95" s="9">
        <v>5.4424999999999999</v>
      </c>
      <c r="K95" s="2">
        <f t="shared" si="2"/>
        <v>0.1904875</v>
      </c>
    </row>
    <row r="96" spans="1:11">
      <c r="A96" s="6" t="s">
        <v>201</v>
      </c>
      <c r="B96" s="6" t="s">
        <v>202</v>
      </c>
      <c r="C96" s="8" t="s">
        <v>62</v>
      </c>
      <c r="D96" s="6" t="s">
        <v>212</v>
      </c>
      <c r="E96" s="8" t="s">
        <v>49</v>
      </c>
      <c r="F96" s="8" t="s">
        <v>213</v>
      </c>
      <c r="G96" s="8" t="s">
        <v>214</v>
      </c>
      <c r="H96" s="8" t="s">
        <v>124</v>
      </c>
      <c r="I96" s="7">
        <v>1</v>
      </c>
      <c r="J96" s="9">
        <v>0.25</v>
      </c>
      <c r="K96" s="2">
        <f t="shared" si="2"/>
        <v>0.25</v>
      </c>
    </row>
    <row r="97" spans="1:11">
      <c r="A97" s="1" t="s">
        <v>201</v>
      </c>
      <c r="B97" s="1" t="s">
        <v>202</v>
      </c>
      <c r="C97" s="3" t="s">
        <v>62</v>
      </c>
      <c r="D97" s="1" t="s">
        <v>215</v>
      </c>
      <c r="E97" s="3" t="s">
        <v>48</v>
      </c>
      <c r="F97" s="3" t="s">
        <v>216</v>
      </c>
      <c r="G97" s="3" t="s">
        <v>111</v>
      </c>
      <c r="H97" s="3" t="s">
        <v>124</v>
      </c>
      <c r="I97" s="4">
        <v>1</v>
      </c>
      <c r="J97" s="5">
        <f>K98</f>
        <v>1.2913199999999998</v>
      </c>
      <c r="K97" s="2">
        <f t="shared" si="2"/>
        <v>1.2913199999999998</v>
      </c>
    </row>
    <row r="98" spans="1:11">
      <c r="A98" s="6" t="s">
        <v>215</v>
      </c>
      <c r="B98" s="6" t="s">
        <v>216</v>
      </c>
      <c r="C98" s="8" t="s">
        <v>111</v>
      </c>
      <c r="D98" s="6" t="s">
        <v>168</v>
      </c>
      <c r="E98" s="8" t="s">
        <v>49</v>
      </c>
      <c r="F98" s="8" t="s">
        <v>169</v>
      </c>
      <c r="G98" s="8" t="s">
        <v>167</v>
      </c>
      <c r="H98" s="8" t="s">
        <v>140</v>
      </c>
      <c r="I98" s="7">
        <v>0.24</v>
      </c>
      <c r="J98" s="9">
        <v>5.3804999999999996</v>
      </c>
      <c r="K98" s="2">
        <f t="shared" si="2"/>
        <v>1.2913199999999998</v>
      </c>
    </row>
    <row r="99" spans="1:11">
      <c r="A99" s="6" t="s">
        <v>203</v>
      </c>
      <c r="B99" s="6" t="s">
        <v>204</v>
      </c>
      <c r="C99" s="8" t="s">
        <v>217</v>
      </c>
      <c r="D99" s="6" t="s">
        <v>218</v>
      </c>
      <c r="E99" s="8" t="s">
        <v>49</v>
      </c>
      <c r="F99" s="8" t="s">
        <v>219</v>
      </c>
      <c r="G99" s="8" t="s">
        <v>220</v>
      </c>
      <c r="H99" s="8" t="s">
        <v>140</v>
      </c>
      <c r="I99" s="7">
        <v>0.76</v>
      </c>
      <c r="J99" s="9">
        <v>4.5309999999999997</v>
      </c>
      <c r="K99" s="2">
        <f t="shared" si="2"/>
        <v>3.4435599999999997</v>
      </c>
    </row>
    <row r="100" spans="1:11">
      <c r="A100" s="6" t="s">
        <v>205</v>
      </c>
      <c r="B100" s="6" t="s">
        <v>206</v>
      </c>
      <c r="C100" s="8" t="s">
        <v>217</v>
      </c>
      <c r="D100" s="6" t="s">
        <v>218</v>
      </c>
      <c r="E100" s="8" t="s">
        <v>49</v>
      </c>
      <c r="F100" s="8" t="s">
        <v>219</v>
      </c>
      <c r="G100" s="8" t="s">
        <v>220</v>
      </c>
      <c r="H100" s="8" t="s">
        <v>140</v>
      </c>
      <c r="I100" s="7">
        <v>0.76</v>
      </c>
      <c r="J100" s="9">
        <v>4.5309999999999997</v>
      </c>
      <c r="K100" s="2">
        <f t="shared" si="2"/>
        <v>3.4435599999999997</v>
      </c>
    </row>
    <row r="101" spans="1:11">
      <c r="A101" s="6" t="s">
        <v>76</v>
      </c>
      <c r="B101" s="6" t="s">
        <v>39</v>
      </c>
      <c r="C101" s="8" t="s">
        <v>57</v>
      </c>
      <c r="D101" s="6" t="s">
        <v>221</v>
      </c>
      <c r="E101" s="8" t="s">
        <v>48</v>
      </c>
      <c r="F101" s="8" t="s">
        <v>222</v>
      </c>
      <c r="G101" s="8" t="s">
        <v>57</v>
      </c>
      <c r="H101" s="8" t="s">
        <v>124</v>
      </c>
      <c r="I101" s="7">
        <v>1</v>
      </c>
      <c r="J101" s="9">
        <f>SUM(K103:K117)</f>
        <v>34.201325219882492</v>
      </c>
      <c r="K101" s="2">
        <f t="shared" si="2"/>
        <v>34.201325219882492</v>
      </c>
    </row>
    <row r="102" spans="1:11">
      <c r="A102" s="1" t="s">
        <v>76</v>
      </c>
      <c r="B102" s="1" t="s">
        <v>39</v>
      </c>
      <c r="C102" s="3" t="s">
        <v>57</v>
      </c>
      <c r="D102" s="1" t="s">
        <v>145</v>
      </c>
      <c r="E102" s="3" t="s">
        <v>48</v>
      </c>
      <c r="F102" s="3" t="s">
        <v>146</v>
      </c>
      <c r="G102" s="3" t="s">
        <v>111</v>
      </c>
      <c r="H102" s="3" t="s">
        <v>147</v>
      </c>
      <c r="I102" s="4">
        <v>0.44800000000000001</v>
      </c>
      <c r="J102" s="5">
        <v>6.0909000000000004</v>
      </c>
      <c r="K102" s="2">
        <f t="shared" si="2"/>
        <v>2.7287232000000001</v>
      </c>
    </row>
    <row r="103" spans="1:11">
      <c r="A103" s="6" t="s">
        <v>221</v>
      </c>
      <c r="B103" s="6" t="s">
        <v>222</v>
      </c>
      <c r="C103" s="8" t="s">
        <v>57</v>
      </c>
      <c r="D103" s="6" t="s">
        <v>223</v>
      </c>
      <c r="E103" s="8" t="s">
        <v>49</v>
      </c>
      <c r="F103" s="8" t="s">
        <v>224</v>
      </c>
      <c r="G103" s="8" t="s">
        <v>225</v>
      </c>
      <c r="H103" s="8" t="s">
        <v>124</v>
      </c>
      <c r="I103" s="7">
        <v>2</v>
      </c>
      <c r="J103" s="9">
        <v>1.1499999999999999</v>
      </c>
      <c r="K103" s="2">
        <f t="shared" si="2"/>
        <v>2.2999999999999998</v>
      </c>
    </row>
    <row r="104" spans="1:11">
      <c r="A104" s="1" t="s">
        <v>221</v>
      </c>
      <c r="B104" s="1" t="s">
        <v>222</v>
      </c>
      <c r="C104" s="3" t="s">
        <v>57</v>
      </c>
      <c r="D104" s="1" t="s">
        <v>226</v>
      </c>
      <c r="E104" s="3" t="s">
        <v>49</v>
      </c>
      <c r="F104" s="3" t="s">
        <v>227</v>
      </c>
      <c r="G104" s="3" t="s">
        <v>111</v>
      </c>
      <c r="H104" s="3" t="s">
        <v>124</v>
      </c>
      <c r="I104" s="4">
        <v>1</v>
      </c>
      <c r="J104" s="5">
        <v>0.13</v>
      </c>
      <c r="K104" s="2">
        <f t="shared" si="2"/>
        <v>0.13</v>
      </c>
    </row>
    <row r="105" spans="1:11">
      <c r="A105" s="6" t="s">
        <v>221</v>
      </c>
      <c r="B105" s="6" t="s">
        <v>222</v>
      </c>
      <c r="C105" s="8" t="s">
        <v>57</v>
      </c>
      <c r="D105" s="6" t="s">
        <v>228</v>
      </c>
      <c r="E105" s="8" t="s">
        <v>49</v>
      </c>
      <c r="F105" s="8" t="s">
        <v>229</v>
      </c>
      <c r="G105" s="8" t="s">
        <v>111</v>
      </c>
      <c r="H105" s="8" t="s">
        <v>124</v>
      </c>
      <c r="I105" s="7">
        <v>1</v>
      </c>
      <c r="J105" s="9">
        <v>0.75</v>
      </c>
      <c r="K105" s="2">
        <f t="shared" si="2"/>
        <v>0.75</v>
      </c>
    </row>
    <row r="106" spans="1:11">
      <c r="A106" s="6" t="s">
        <v>221</v>
      </c>
      <c r="B106" s="6" t="s">
        <v>222</v>
      </c>
      <c r="C106" s="8" t="s">
        <v>57</v>
      </c>
      <c r="D106" s="6" t="s">
        <v>230</v>
      </c>
      <c r="E106" s="8" t="s">
        <v>48</v>
      </c>
      <c r="F106" s="8" t="s">
        <v>231</v>
      </c>
      <c r="G106" s="8" t="s">
        <v>232</v>
      </c>
      <c r="H106" s="8" t="s">
        <v>124</v>
      </c>
      <c r="I106" s="7">
        <v>1</v>
      </c>
      <c r="J106" s="9">
        <f>K118</f>
        <v>1.8128607999999999</v>
      </c>
      <c r="K106" s="2">
        <f t="shared" si="2"/>
        <v>1.8128607999999999</v>
      </c>
    </row>
    <row r="107" spans="1:11">
      <c r="A107" s="1" t="s">
        <v>221</v>
      </c>
      <c r="B107" s="1" t="s">
        <v>222</v>
      </c>
      <c r="C107" s="3" t="s">
        <v>57</v>
      </c>
      <c r="D107" s="1" t="s">
        <v>233</v>
      </c>
      <c r="E107" s="3" t="s">
        <v>48</v>
      </c>
      <c r="F107" s="3" t="s">
        <v>234</v>
      </c>
      <c r="G107" s="3" t="s">
        <v>225</v>
      </c>
      <c r="H107" s="3" t="s">
        <v>124</v>
      </c>
      <c r="I107" s="4">
        <v>1</v>
      </c>
      <c r="J107" s="5">
        <f>K119</f>
        <v>3.9733388000000005</v>
      </c>
      <c r="K107" s="2">
        <f t="shared" si="2"/>
        <v>3.9733388000000005</v>
      </c>
    </row>
    <row r="108" spans="1:11">
      <c r="A108" s="6" t="s">
        <v>221</v>
      </c>
      <c r="B108" s="6" t="s">
        <v>222</v>
      </c>
      <c r="C108" s="8" t="s">
        <v>57</v>
      </c>
      <c r="D108" s="6" t="s">
        <v>235</v>
      </c>
      <c r="E108" s="8" t="s">
        <v>48</v>
      </c>
      <c r="F108" s="8" t="s">
        <v>236</v>
      </c>
      <c r="G108" s="8" t="s">
        <v>225</v>
      </c>
      <c r="H108" s="8" t="s">
        <v>124</v>
      </c>
      <c r="I108" s="7">
        <v>2</v>
      </c>
      <c r="J108" s="9">
        <v>1.6838</v>
      </c>
      <c r="K108" s="2">
        <f t="shared" si="2"/>
        <v>3.3675999999999999</v>
      </c>
    </row>
    <row r="109" spans="1:11">
      <c r="A109" s="1" t="s">
        <v>221</v>
      </c>
      <c r="B109" s="1" t="s">
        <v>222</v>
      </c>
      <c r="C109" s="3" t="s">
        <v>57</v>
      </c>
      <c r="D109" s="1" t="s">
        <v>237</v>
      </c>
      <c r="E109" s="3" t="s">
        <v>48</v>
      </c>
      <c r="F109" s="3" t="s">
        <v>238</v>
      </c>
      <c r="G109" s="3" t="s">
        <v>225</v>
      </c>
      <c r="H109" s="3" t="s">
        <v>124</v>
      </c>
      <c r="I109" s="4">
        <v>1</v>
      </c>
      <c r="J109" s="5">
        <f>K121</f>
        <v>3.9733388000000005</v>
      </c>
      <c r="K109" s="2">
        <f t="shared" si="2"/>
        <v>3.9733388000000005</v>
      </c>
    </row>
    <row r="110" spans="1:11">
      <c r="A110" s="6" t="s">
        <v>221</v>
      </c>
      <c r="B110" s="6" t="s">
        <v>222</v>
      </c>
      <c r="C110" s="8" t="s">
        <v>57</v>
      </c>
      <c r="D110" s="6" t="s">
        <v>239</v>
      </c>
      <c r="E110" s="8" t="s">
        <v>49</v>
      </c>
      <c r="F110" s="8" t="s">
        <v>240</v>
      </c>
      <c r="G110" s="8" t="s">
        <v>241</v>
      </c>
      <c r="H110" s="8" t="s">
        <v>124</v>
      </c>
      <c r="I110" s="7">
        <v>1</v>
      </c>
      <c r="J110" s="9">
        <v>5.3803000000000001</v>
      </c>
      <c r="K110" s="2">
        <f t="shared" si="2"/>
        <v>5.3803000000000001</v>
      </c>
    </row>
    <row r="111" spans="1:11">
      <c r="A111" s="1" t="s">
        <v>221</v>
      </c>
      <c r="B111" s="1" t="s">
        <v>222</v>
      </c>
      <c r="C111" s="3" t="s">
        <v>57</v>
      </c>
      <c r="D111" s="1" t="s">
        <v>242</v>
      </c>
      <c r="E111" s="3" t="s">
        <v>49</v>
      </c>
      <c r="F111" s="3" t="s">
        <v>243</v>
      </c>
      <c r="G111" s="3" t="s">
        <v>241</v>
      </c>
      <c r="H111" s="3" t="s">
        <v>124</v>
      </c>
      <c r="I111" s="4">
        <v>1</v>
      </c>
      <c r="J111" s="5">
        <v>5.3803000000000001</v>
      </c>
      <c r="K111" s="2">
        <f t="shared" si="2"/>
        <v>5.3803000000000001</v>
      </c>
    </row>
    <row r="112" spans="1:11">
      <c r="A112" s="6" t="s">
        <v>221</v>
      </c>
      <c r="B112" s="6" t="s">
        <v>222</v>
      </c>
      <c r="C112" s="8" t="s">
        <v>57</v>
      </c>
      <c r="D112" s="6" t="s">
        <v>244</v>
      </c>
      <c r="E112" s="8" t="s">
        <v>48</v>
      </c>
      <c r="F112" s="8" t="s">
        <v>245</v>
      </c>
      <c r="G112" s="8" t="s">
        <v>0</v>
      </c>
      <c r="H112" s="8" t="s">
        <v>124</v>
      </c>
      <c r="I112" s="7">
        <v>1</v>
      </c>
      <c r="J112" s="9">
        <f>K122</f>
        <v>3.8608912000000002</v>
      </c>
      <c r="K112" s="2">
        <f t="shared" si="2"/>
        <v>3.8608912000000002</v>
      </c>
    </row>
    <row r="113" spans="1:11">
      <c r="A113" s="1" t="s">
        <v>221</v>
      </c>
      <c r="B113" s="1" t="s">
        <v>222</v>
      </c>
      <c r="C113" s="3" t="s">
        <v>57</v>
      </c>
      <c r="D113" s="1" t="s">
        <v>246</v>
      </c>
      <c r="E113" s="3" t="s">
        <v>48</v>
      </c>
      <c r="F113" s="3" t="s">
        <v>247</v>
      </c>
      <c r="G113" s="3" t="s">
        <v>0</v>
      </c>
      <c r="H113" s="3" t="s">
        <v>124</v>
      </c>
      <c r="I113" s="4">
        <v>1</v>
      </c>
      <c r="J113" s="5">
        <f>K123</f>
        <v>0.56794600000000006</v>
      </c>
      <c r="K113" s="2">
        <f t="shared" si="2"/>
        <v>0.56794600000000006</v>
      </c>
    </row>
    <row r="114" spans="1:11">
      <c r="A114" s="6" t="s">
        <v>221</v>
      </c>
      <c r="B114" s="6" t="s">
        <v>222</v>
      </c>
      <c r="C114" s="8" t="s">
        <v>57</v>
      </c>
      <c r="D114" s="6" t="s">
        <v>248</v>
      </c>
      <c r="E114" s="8" t="s">
        <v>48</v>
      </c>
      <c r="F114" s="8" t="s">
        <v>249</v>
      </c>
      <c r="G114" s="8" t="s">
        <v>0</v>
      </c>
      <c r="H114" s="8" t="s">
        <v>124</v>
      </c>
      <c r="I114" s="7">
        <v>2</v>
      </c>
      <c r="J114" s="9">
        <f>K124</f>
        <v>0.34923080000000001</v>
      </c>
      <c r="K114" s="2">
        <f t="shared" si="2"/>
        <v>0.69846160000000002</v>
      </c>
    </row>
    <row r="115" spans="1:11">
      <c r="A115" s="1" t="s">
        <v>221</v>
      </c>
      <c r="B115" s="1" t="s">
        <v>222</v>
      </c>
      <c r="C115" s="3" t="s">
        <v>57</v>
      </c>
      <c r="D115" s="1" t="s">
        <v>250</v>
      </c>
      <c r="E115" s="3" t="s">
        <v>49</v>
      </c>
      <c r="F115" s="3" t="s">
        <v>251</v>
      </c>
      <c r="G115" s="3" t="s">
        <v>0</v>
      </c>
      <c r="H115" s="3" t="s">
        <v>124</v>
      </c>
      <c r="I115" s="4">
        <v>1</v>
      </c>
      <c r="J115" s="5">
        <v>0.29449999999999998</v>
      </c>
      <c r="K115" s="2">
        <f t="shared" si="2"/>
        <v>0.29449999999999998</v>
      </c>
    </row>
    <row r="116" spans="1:11">
      <c r="A116" s="6" t="s">
        <v>221</v>
      </c>
      <c r="B116" s="6" t="s">
        <v>222</v>
      </c>
      <c r="C116" s="8" t="s">
        <v>57</v>
      </c>
      <c r="D116" s="6" t="s">
        <v>252</v>
      </c>
      <c r="E116" s="8" t="s">
        <v>48</v>
      </c>
      <c r="F116" s="8" t="s">
        <v>253</v>
      </c>
      <c r="G116" s="8" t="s">
        <v>111</v>
      </c>
      <c r="H116" s="8" t="s">
        <v>124</v>
      </c>
      <c r="I116" s="7">
        <v>1</v>
      </c>
      <c r="J116" s="9">
        <f>K125+K126</f>
        <v>1.4521552500000001</v>
      </c>
      <c r="K116" s="2">
        <f t="shared" si="2"/>
        <v>1.4521552500000001</v>
      </c>
    </row>
    <row r="117" spans="1:11">
      <c r="A117" s="6" t="s">
        <v>221</v>
      </c>
      <c r="B117" s="6" t="s">
        <v>222</v>
      </c>
      <c r="C117" s="8" t="s">
        <v>57</v>
      </c>
      <c r="D117" s="6" t="s">
        <v>163</v>
      </c>
      <c r="E117" s="8" t="s">
        <v>49</v>
      </c>
      <c r="F117" s="8" t="s">
        <v>164</v>
      </c>
      <c r="G117" s="8" t="s">
        <v>111</v>
      </c>
      <c r="H117" s="8" t="s">
        <v>140</v>
      </c>
      <c r="I117" s="7">
        <v>4.7704689000000002E-2</v>
      </c>
      <c r="J117" s="9">
        <v>5.4424999999999999</v>
      </c>
      <c r="K117" s="2">
        <f t="shared" si="2"/>
        <v>0.2596327698825</v>
      </c>
    </row>
    <row r="118" spans="1:11">
      <c r="A118" s="6" t="s">
        <v>230</v>
      </c>
      <c r="B118" s="6" t="s">
        <v>231</v>
      </c>
      <c r="C118" s="8" t="s">
        <v>254</v>
      </c>
      <c r="D118" s="6" t="s">
        <v>255</v>
      </c>
      <c r="E118" s="8" t="s">
        <v>49</v>
      </c>
      <c r="F118" s="8" t="s">
        <v>256</v>
      </c>
      <c r="G118" s="8" t="s">
        <v>257</v>
      </c>
      <c r="H118" s="8" t="s">
        <v>140</v>
      </c>
      <c r="I118" s="7">
        <v>0.39700000000000002</v>
      </c>
      <c r="J118" s="9">
        <v>4.5663999999999998</v>
      </c>
      <c r="K118" s="2">
        <f t="shared" si="2"/>
        <v>1.8128607999999999</v>
      </c>
    </row>
    <row r="119" spans="1:11">
      <c r="A119" s="6" t="s">
        <v>233</v>
      </c>
      <c r="B119" s="6" t="s">
        <v>234</v>
      </c>
      <c r="C119" s="8" t="s">
        <v>225</v>
      </c>
      <c r="D119" s="6" t="s">
        <v>258</v>
      </c>
      <c r="E119" s="8" t="s">
        <v>49</v>
      </c>
      <c r="F119" s="8" t="s">
        <v>259</v>
      </c>
      <c r="G119" s="8" t="s">
        <v>260</v>
      </c>
      <c r="H119" s="8" t="s">
        <v>140</v>
      </c>
      <c r="I119" s="7">
        <v>0.69610000000000005</v>
      </c>
      <c r="J119" s="9">
        <v>5.7080000000000002</v>
      </c>
      <c r="K119" s="2">
        <f t="shared" si="2"/>
        <v>3.9733388000000005</v>
      </c>
    </row>
    <row r="120" spans="1:11">
      <c r="A120" s="6" t="s">
        <v>235</v>
      </c>
      <c r="B120" s="6" t="s">
        <v>236</v>
      </c>
      <c r="C120" s="8" t="s">
        <v>225</v>
      </c>
      <c r="D120" s="6" t="s">
        <v>261</v>
      </c>
      <c r="E120" s="8" t="s">
        <v>49</v>
      </c>
      <c r="F120" s="8" t="s">
        <v>166</v>
      </c>
      <c r="G120" s="8" t="s">
        <v>262</v>
      </c>
      <c r="H120" s="8" t="s">
        <v>140</v>
      </c>
      <c r="I120" s="7">
        <v>0.1227</v>
      </c>
      <c r="J120" s="9">
        <v>5.2123999999999997</v>
      </c>
      <c r="K120" s="2">
        <f t="shared" si="2"/>
        <v>0.63956148000000002</v>
      </c>
    </row>
    <row r="121" spans="1:11">
      <c r="A121" s="6" t="s">
        <v>237</v>
      </c>
      <c r="B121" s="6" t="s">
        <v>238</v>
      </c>
      <c r="C121" s="8" t="s">
        <v>225</v>
      </c>
      <c r="D121" s="6" t="s">
        <v>258</v>
      </c>
      <c r="E121" s="8" t="s">
        <v>49</v>
      </c>
      <c r="F121" s="8" t="s">
        <v>259</v>
      </c>
      <c r="G121" s="8" t="s">
        <v>260</v>
      </c>
      <c r="H121" s="8" t="s">
        <v>140</v>
      </c>
      <c r="I121" s="7">
        <v>0.69610000000000005</v>
      </c>
      <c r="J121" s="9">
        <v>5.7080000000000002</v>
      </c>
      <c r="K121" s="2">
        <f t="shared" si="2"/>
        <v>3.9733388000000005</v>
      </c>
    </row>
    <row r="122" spans="1:11">
      <c r="A122" s="1" t="s">
        <v>244</v>
      </c>
      <c r="B122" s="1" t="s">
        <v>245</v>
      </c>
      <c r="C122" s="3" t="s">
        <v>0</v>
      </c>
      <c r="D122" s="1" t="s">
        <v>258</v>
      </c>
      <c r="E122" s="3" t="s">
        <v>49</v>
      </c>
      <c r="F122" s="3" t="s">
        <v>259</v>
      </c>
      <c r="G122" s="3" t="s">
        <v>260</v>
      </c>
      <c r="H122" s="3" t="s">
        <v>140</v>
      </c>
      <c r="I122" s="4">
        <v>0.6764</v>
      </c>
      <c r="J122" s="5">
        <v>5.7080000000000002</v>
      </c>
      <c r="K122" s="2">
        <f t="shared" si="2"/>
        <v>3.8608912000000002</v>
      </c>
    </row>
    <row r="123" spans="1:11">
      <c r="A123" s="6" t="s">
        <v>246</v>
      </c>
      <c r="B123" s="6" t="s">
        <v>247</v>
      </c>
      <c r="C123" s="8" t="s">
        <v>0</v>
      </c>
      <c r="D123" s="6" t="s">
        <v>258</v>
      </c>
      <c r="E123" s="8" t="s">
        <v>49</v>
      </c>
      <c r="F123" s="8" t="s">
        <v>259</v>
      </c>
      <c r="G123" s="8" t="s">
        <v>260</v>
      </c>
      <c r="H123" s="8" t="s">
        <v>140</v>
      </c>
      <c r="I123" s="7">
        <v>9.9500000000000005E-2</v>
      </c>
      <c r="J123" s="9">
        <v>5.7080000000000002</v>
      </c>
      <c r="K123" s="2">
        <f t="shared" si="2"/>
        <v>0.56794600000000006</v>
      </c>
    </row>
    <row r="124" spans="1:11">
      <c r="A124" s="6" t="s">
        <v>248</v>
      </c>
      <c r="B124" s="6" t="s">
        <v>249</v>
      </c>
      <c r="C124" s="8" t="s">
        <v>0</v>
      </c>
      <c r="D124" s="6" t="s">
        <v>261</v>
      </c>
      <c r="E124" s="8" t="s">
        <v>49</v>
      </c>
      <c r="F124" s="8" t="s">
        <v>166</v>
      </c>
      <c r="G124" s="8" t="s">
        <v>262</v>
      </c>
      <c r="H124" s="8" t="s">
        <v>140</v>
      </c>
      <c r="I124" s="7">
        <v>6.7000000000000004E-2</v>
      </c>
      <c r="J124" s="9">
        <v>5.2123999999999997</v>
      </c>
      <c r="K124" s="2">
        <f t="shared" ref="K124:K130" si="3">I124*J124</f>
        <v>0.34923080000000001</v>
      </c>
    </row>
    <row r="125" spans="1:11">
      <c r="A125" s="6" t="s">
        <v>252</v>
      </c>
      <c r="B125" s="6" t="s">
        <v>253</v>
      </c>
      <c r="C125" s="8" t="s">
        <v>111</v>
      </c>
      <c r="D125" s="6" t="s">
        <v>228</v>
      </c>
      <c r="E125" s="8" t="s">
        <v>49</v>
      </c>
      <c r="F125" s="8" t="s">
        <v>229</v>
      </c>
      <c r="G125" s="8" t="s">
        <v>111</v>
      </c>
      <c r="H125" s="8" t="s">
        <v>124</v>
      </c>
      <c r="I125" s="7">
        <v>1</v>
      </c>
      <c r="J125" s="9">
        <v>0.75</v>
      </c>
      <c r="K125" s="2">
        <f t="shared" si="3"/>
        <v>0.75</v>
      </c>
    </row>
    <row r="126" spans="1:11">
      <c r="A126" s="1" t="s">
        <v>252</v>
      </c>
      <c r="B126" s="1" t="s">
        <v>253</v>
      </c>
      <c r="C126" s="3" t="s">
        <v>111</v>
      </c>
      <c r="D126" s="1" t="s">
        <v>168</v>
      </c>
      <c r="E126" s="3" t="s">
        <v>49</v>
      </c>
      <c r="F126" s="3" t="s">
        <v>169</v>
      </c>
      <c r="G126" s="3" t="s">
        <v>167</v>
      </c>
      <c r="H126" s="3" t="s">
        <v>140</v>
      </c>
      <c r="I126" s="4">
        <v>0.1305</v>
      </c>
      <c r="J126" s="5">
        <v>5.3804999999999996</v>
      </c>
      <c r="K126" s="2">
        <f t="shared" si="3"/>
        <v>0.70215525000000001</v>
      </c>
    </row>
    <row r="127" spans="1:11">
      <c r="A127" s="6" t="s">
        <v>30</v>
      </c>
      <c r="B127" s="6" t="s">
        <v>50</v>
      </c>
      <c r="C127" s="8" t="s">
        <v>111</v>
      </c>
      <c r="D127" s="6" t="s">
        <v>263</v>
      </c>
      <c r="E127" s="8" t="s">
        <v>49</v>
      </c>
      <c r="F127" s="8" t="s">
        <v>152</v>
      </c>
      <c r="G127" s="8" t="s">
        <v>111</v>
      </c>
      <c r="H127" s="8" t="s">
        <v>124</v>
      </c>
      <c r="I127" s="7">
        <v>1</v>
      </c>
      <c r="J127" s="9">
        <v>3.5630000000000002</v>
      </c>
      <c r="K127" s="2">
        <f t="shared" si="3"/>
        <v>3.5630000000000002</v>
      </c>
    </row>
    <row r="128" spans="1:11">
      <c r="A128" s="1" t="s">
        <v>30</v>
      </c>
      <c r="B128" s="1" t="s">
        <v>50</v>
      </c>
      <c r="C128" s="3" t="s">
        <v>111</v>
      </c>
      <c r="D128" s="1" t="s">
        <v>145</v>
      </c>
      <c r="E128" s="3" t="s">
        <v>48</v>
      </c>
      <c r="F128" s="3" t="s">
        <v>146</v>
      </c>
      <c r="G128" s="3" t="s">
        <v>111</v>
      </c>
      <c r="H128" s="3" t="s">
        <v>147</v>
      </c>
      <c r="I128" s="4">
        <v>3.5999999999999997E-2</v>
      </c>
      <c r="J128" s="5">
        <v>6.0909000000000004</v>
      </c>
      <c r="K128" s="2">
        <f t="shared" si="3"/>
        <v>0.21927240000000001</v>
      </c>
    </row>
    <row r="129" spans="1:11">
      <c r="A129" s="6" t="s">
        <v>129</v>
      </c>
      <c r="B129" s="6" t="s">
        <v>60</v>
      </c>
      <c r="C129" s="8" t="s">
        <v>111</v>
      </c>
      <c r="D129" s="6" t="s">
        <v>264</v>
      </c>
      <c r="E129" s="8" t="s">
        <v>49</v>
      </c>
      <c r="F129" s="8" t="s">
        <v>265</v>
      </c>
      <c r="G129" s="8" t="s">
        <v>111</v>
      </c>
      <c r="H129" s="8" t="s">
        <v>124</v>
      </c>
      <c r="I129" s="7">
        <v>1</v>
      </c>
      <c r="J129" s="9">
        <v>0.55700000000000005</v>
      </c>
      <c r="K129" s="2">
        <f t="shared" si="3"/>
        <v>0.55700000000000005</v>
      </c>
    </row>
    <row r="130" spans="1:11">
      <c r="A130" s="1" t="s">
        <v>129</v>
      </c>
      <c r="B130" s="1" t="s">
        <v>60</v>
      </c>
      <c r="C130" s="3" t="s">
        <v>111</v>
      </c>
      <c r="D130" s="1" t="s">
        <v>145</v>
      </c>
      <c r="E130" s="3" t="s">
        <v>48</v>
      </c>
      <c r="F130" s="3" t="s">
        <v>146</v>
      </c>
      <c r="G130" s="3" t="s">
        <v>111</v>
      </c>
      <c r="H130" s="3" t="s">
        <v>147</v>
      </c>
      <c r="I130" s="4">
        <v>2E-3</v>
      </c>
      <c r="J130" s="5">
        <v>6.0909000000000004</v>
      </c>
      <c r="K130" s="2">
        <f t="shared" si="3"/>
        <v>1.2181800000000001E-2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5198-64AA-465C-8083-4D5FDF2CEB74}">
  <dimension ref="A1:G17"/>
  <sheetViews>
    <sheetView workbookViewId="0">
      <selection activeCell="E20" sqref="E20"/>
    </sheetView>
  </sheetViews>
  <sheetFormatPr defaultRowHeight="13.5"/>
  <cols>
    <col min="1" max="1" width="5.75" bestFit="1" customWidth="1"/>
    <col min="2" max="2" width="16.375" bestFit="1" customWidth="1"/>
    <col min="3" max="3" width="13.75" bestFit="1" customWidth="1"/>
    <col min="4" max="4" width="11.625" bestFit="1" customWidth="1"/>
    <col min="5" max="5" width="16.75" bestFit="1" customWidth="1"/>
    <col min="6" max="6" width="8.5" bestFit="1" customWidth="1"/>
    <col min="7" max="7" width="12.625" bestFit="1" customWidth="1"/>
  </cols>
  <sheetData>
    <row r="1" spans="1:7" ht="24" customHeight="1">
      <c r="A1" s="50" t="s">
        <v>304</v>
      </c>
      <c r="B1" s="50"/>
      <c r="C1" s="50"/>
      <c r="D1" s="50"/>
      <c r="E1" s="50"/>
      <c r="F1" s="50"/>
      <c r="G1" s="50"/>
    </row>
    <row r="2" spans="1:7" ht="18">
      <c r="A2" s="24" t="s">
        <v>270</v>
      </c>
      <c r="B2" s="24" t="s">
        <v>271</v>
      </c>
      <c r="C2" s="24" t="s">
        <v>272</v>
      </c>
      <c r="D2" s="48" t="s">
        <v>289</v>
      </c>
      <c r="E2" s="49" t="s">
        <v>290</v>
      </c>
      <c r="F2" s="48" t="s">
        <v>291</v>
      </c>
      <c r="G2" s="48" t="s">
        <v>292</v>
      </c>
    </row>
    <row r="3" spans="1:7">
      <c r="A3" s="36" t="s">
        <v>288</v>
      </c>
      <c r="B3" s="36" t="s">
        <v>2</v>
      </c>
      <c r="C3" s="36" t="s">
        <v>4</v>
      </c>
      <c r="D3" s="37" t="s">
        <v>293</v>
      </c>
      <c r="E3" s="37" t="s">
        <v>294</v>
      </c>
      <c r="F3" s="38">
        <v>4.7500000000000001E-2</v>
      </c>
      <c r="G3" s="38">
        <v>2.4299999999999999E-2</v>
      </c>
    </row>
    <row r="4" spans="1:7">
      <c r="A4" s="36"/>
      <c r="B4" s="36"/>
      <c r="C4" s="36"/>
      <c r="D4" s="37" t="s">
        <v>205</v>
      </c>
      <c r="E4" s="37" t="s">
        <v>295</v>
      </c>
      <c r="F4" s="38">
        <v>4.7500000000000001E-2</v>
      </c>
      <c r="G4" s="38">
        <v>8.43E-2</v>
      </c>
    </row>
    <row r="5" spans="1:7">
      <c r="A5" s="36"/>
      <c r="B5" s="36"/>
      <c r="C5" s="36"/>
      <c r="D5" s="37" t="s">
        <v>201</v>
      </c>
      <c r="E5" s="37" t="s">
        <v>202</v>
      </c>
      <c r="F5" s="38">
        <v>0.316</v>
      </c>
      <c r="G5" s="38">
        <v>0.91</v>
      </c>
    </row>
    <row r="6" spans="1:7" ht="14.25">
      <c r="A6" s="36"/>
      <c r="B6" s="36"/>
      <c r="C6" s="36"/>
      <c r="D6" s="39" t="s">
        <v>230</v>
      </c>
      <c r="E6" s="39" t="s">
        <v>231</v>
      </c>
      <c r="F6" s="40">
        <v>0.14779999999999999</v>
      </c>
      <c r="G6" s="38">
        <v>4.4000000000000003E-3</v>
      </c>
    </row>
    <row r="7" spans="1:7" ht="14.25">
      <c r="A7" s="36"/>
      <c r="B7" s="36"/>
      <c r="C7" s="36"/>
      <c r="D7" s="39" t="s">
        <v>233</v>
      </c>
      <c r="E7" s="39" t="s">
        <v>234</v>
      </c>
      <c r="F7" s="38">
        <v>0.22800000000000001</v>
      </c>
      <c r="G7" s="38">
        <v>0.11600000000000001</v>
      </c>
    </row>
    <row r="8" spans="1:7">
      <c r="A8" s="36"/>
      <c r="B8" s="36"/>
      <c r="C8" s="36"/>
      <c r="D8" s="41" t="s">
        <v>296</v>
      </c>
      <c r="E8" s="41" t="s">
        <v>297</v>
      </c>
      <c r="F8" s="38">
        <v>0.443</v>
      </c>
      <c r="G8" s="38">
        <v>0.14599999999999999</v>
      </c>
    </row>
    <row r="9" spans="1:7">
      <c r="A9" s="36"/>
      <c r="B9" s="36"/>
      <c r="C9" s="36"/>
      <c r="D9" s="37" t="s">
        <v>298</v>
      </c>
      <c r="E9" s="37" t="s">
        <v>238</v>
      </c>
      <c r="F9" s="38">
        <v>0.22800000000000001</v>
      </c>
      <c r="G9" s="38">
        <v>0.11600000000000001</v>
      </c>
    </row>
    <row r="10" spans="1:7">
      <c r="A10" s="36"/>
      <c r="B10" s="36"/>
      <c r="C10" s="36"/>
      <c r="D10" s="42" t="s">
        <v>244</v>
      </c>
      <c r="E10" s="43" t="s">
        <v>245</v>
      </c>
      <c r="F10" s="38">
        <v>0.38</v>
      </c>
      <c r="G10" s="38">
        <v>0.20599999999999999</v>
      </c>
    </row>
    <row r="11" spans="1:7">
      <c r="A11" s="36"/>
      <c r="B11" s="36"/>
      <c r="C11" s="36"/>
      <c r="D11" s="44" t="s">
        <v>246</v>
      </c>
      <c r="E11" s="43" t="s">
        <v>247</v>
      </c>
      <c r="F11" s="38">
        <v>0.39500000000000002</v>
      </c>
      <c r="G11" s="38">
        <v>0.17100000000000001</v>
      </c>
    </row>
    <row r="12" spans="1:7">
      <c r="A12" s="36"/>
      <c r="B12" s="36"/>
      <c r="C12" s="36"/>
      <c r="D12" s="42" t="s">
        <v>248</v>
      </c>
      <c r="E12" s="45" t="s">
        <v>299</v>
      </c>
      <c r="F12" s="38">
        <v>0.217</v>
      </c>
      <c r="G12" s="46">
        <v>9.4E-2</v>
      </c>
    </row>
    <row r="13" spans="1:7">
      <c r="A13" s="36"/>
      <c r="B13" s="36"/>
      <c r="C13" s="36"/>
      <c r="D13" s="47" t="s">
        <v>252</v>
      </c>
      <c r="E13" s="47" t="s">
        <v>300</v>
      </c>
      <c r="F13" s="38">
        <v>0.253</v>
      </c>
      <c r="G13" s="38">
        <v>7.6999999999999999E-2</v>
      </c>
    </row>
    <row r="14" spans="1:7">
      <c r="A14" s="36"/>
      <c r="B14" s="36"/>
      <c r="C14" s="36"/>
      <c r="D14" s="37" t="s">
        <v>157</v>
      </c>
      <c r="E14" s="37" t="s">
        <v>301</v>
      </c>
      <c r="F14" s="38">
        <v>0.253</v>
      </c>
      <c r="G14" s="38">
        <v>0.14000000000000001</v>
      </c>
    </row>
    <row r="15" spans="1:7">
      <c r="A15" s="36"/>
      <c r="B15" s="36"/>
      <c r="C15" s="36"/>
      <c r="D15" s="37" t="s">
        <v>159</v>
      </c>
      <c r="E15" s="37" t="s">
        <v>302</v>
      </c>
      <c r="F15" s="38">
        <v>0.253</v>
      </c>
      <c r="G15" s="38">
        <v>0.14000000000000001</v>
      </c>
    </row>
    <row r="16" spans="1:7">
      <c r="A16" s="36"/>
      <c r="B16" s="36"/>
      <c r="C16" s="36"/>
      <c r="D16" s="37" t="s">
        <v>161</v>
      </c>
      <c r="E16" s="37" t="s">
        <v>303</v>
      </c>
      <c r="F16" s="38">
        <v>0.253</v>
      </c>
      <c r="G16" s="38">
        <v>0.18</v>
      </c>
    </row>
    <row r="17" spans="6:7">
      <c r="F17" s="10">
        <f>SUM(F3:F16)</f>
        <v>3.4618000000000007</v>
      </c>
      <c r="G17" s="10">
        <f>SUM(G3:G16)</f>
        <v>2.4090000000000003</v>
      </c>
    </row>
  </sheetData>
  <mergeCells count="4">
    <mergeCell ref="A3:A16"/>
    <mergeCell ref="B3:B16"/>
    <mergeCell ref="C3:C16"/>
    <mergeCell ref="A1:G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AC22-9D97-47C3-88AA-4472122F64A1}">
  <dimension ref="A1:N11"/>
  <sheetViews>
    <sheetView topLeftCell="D1" workbookViewId="0">
      <selection activeCell="L15" sqref="L15"/>
    </sheetView>
  </sheetViews>
  <sheetFormatPr defaultRowHeight="13.5"/>
  <cols>
    <col min="1" max="1" width="14" customWidth="1"/>
    <col min="2" max="2" width="15" bestFit="1" customWidth="1"/>
    <col min="3" max="3" width="7.5" bestFit="1" customWidth="1"/>
    <col min="4" max="4" width="11.625" bestFit="1" customWidth="1"/>
    <col min="5" max="5" width="53.875" bestFit="1" customWidth="1"/>
    <col min="6" max="6" width="9.5" bestFit="1" customWidth="1"/>
    <col min="7" max="7" width="11.125" customWidth="1"/>
    <col min="8" max="8" width="10.125" customWidth="1"/>
    <col min="9" max="9" width="11.375" customWidth="1"/>
    <col min="10" max="10" width="9.5" bestFit="1" customWidth="1"/>
  </cols>
  <sheetData>
    <row r="1" spans="1:14" ht="36.75" customHeight="1"/>
    <row r="2" spans="1:14" ht="14.25">
      <c r="A2" s="98" t="s">
        <v>278</v>
      </c>
      <c r="B2" s="98"/>
      <c r="C2" s="98"/>
      <c r="D2" s="98"/>
      <c r="E2" s="98"/>
      <c r="F2" s="94" t="s">
        <v>328</v>
      </c>
      <c r="G2" s="87">
        <v>7.1999999999999998E-3</v>
      </c>
      <c r="H2" s="87">
        <v>9.4000000000000004E-3</v>
      </c>
      <c r="I2" s="87">
        <v>7.1999999999999998E-3</v>
      </c>
      <c r="J2" s="88" t="s">
        <v>329</v>
      </c>
    </row>
    <row r="3" spans="1:14" ht="57">
      <c r="A3" s="98"/>
      <c r="B3" s="98"/>
      <c r="C3" s="98"/>
      <c r="D3" s="98"/>
      <c r="E3" s="98"/>
      <c r="F3" s="89" t="s">
        <v>330</v>
      </c>
      <c r="G3" s="89" t="s">
        <v>331</v>
      </c>
      <c r="H3" s="89"/>
      <c r="I3" s="89" t="s">
        <v>332</v>
      </c>
      <c r="J3" s="88"/>
    </row>
    <row r="4" spans="1:14" ht="28.5">
      <c r="A4" s="90" t="s">
        <v>112</v>
      </c>
      <c r="B4" s="91" t="s">
        <v>68</v>
      </c>
      <c r="C4" s="91" t="s">
        <v>138</v>
      </c>
      <c r="D4" s="91" t="s">
        <v>333</v>
      </c>
      <c r="E4" s="91" t="s">
        <v>334</v>
      </c>
      <c r="F4" s="91" t="s">
        <v>85</v>
      </c>
      <c r="G4" s="89" t="s">
        <v>335</v>
      </c>
      <c r="H4" s="89" t="s">
        <v>336</v>
      </c>
      <c r="I4" s="89" t="s">
        <v>337</v>
      </c>
      <c r="J4" s="92" t="s">
        <v>338</v>
      </c>
    </row>
    <row r="5" spans="1:14" ht="14.25">
      <c r="A5" s="93"/>
      <c r="B5" s="95" t="s">
        <v>288</v>
      </c>
      <c r="C5" s="95"/>
      <c r="D5" s="95" t="s">
        <v>4</v>
      </c>
      <c r="E5" s="96" t="s">
        <v>2</v>
      </c>
      <c r="F5" s="96" t="s">
        <v>287</v>
      </c>
      <c r="G5" s="96">
        <v>771</v>
      </c>
      <c r="H5" s="96">
        <v>202.7</v>
      </c>
      <c r="I5" s="96">
        <v>20.7</v>
      </c>
      <c r="J5" s="97">
        <f>SUMPRODUCT($G$2:$I$2,G5:I5)</f>
        <v>7.60562</v>
      </c>
    </row>
    <row r="8" spans="1:14" ht="37.5">
      <c r="A8" s="99" t="s">
        <v>339</v>
      </c>
      <c r="B8" s="99"/>
      <c r="C8" s="99"/>
      <c r="D8" s="99"/>
      <c r="E8" s="99"/>
      <c r="F8" s="100" t="s">
        <v>328</v>
      </c>
      <c r="G8" s="101">
        <v>5.90625E-4</v>
      </c>
      <c r="H8" s="101">
        <v>2.0416666666666699E-3</v>
      </c>
      <c r="I8" s="101">
        <v>2.3333333333333301E-4</v>
      </c>
      <c r="J8" s="101">
        <v>4.6401515151515098E-4</v>
      </c>
      <c r="K8" s="101">
        <v>8.40840840840841E-4</v>
      </c>
      <c r="L8" s="101">
        <v>4.0404040404040399E-4</v>
      </c>
      <c r="M8" s="101">
        <v>1.6025641025641001E-4</v>
      </c>
      <c r="N8" s="102" t="s">
        <v>329</v>
      </c>
    </row>
    <row r="9" spans="1:14" ht="14.25">
      <c r="A9" s="103"/>
      <c r="B9" s="103"/>
      <c r="C9" s="103"/>
      <c r="D9" s="103"/>
      <c r="E9" s="103"/>
      <c r="F9" s="104" t="s">
        <v>340</v>
      </c>
      <c r="G9" s="105" t="s">
        <v>341</v>
      </c>
      <c r="H9" s="105" t="s">
        <v>341</v>
      </c>
      <c r="I9" s="105" t="s">
        <v>341</v>
      </c>
      <c r="J9" s="105" t="s">
        <v>341</v>
      </c>
      <c r="K9" s="105" t="s">
        <v>341</v>
      </c>
      <c r="L9" s="105" t="s">
        <v>341</v>
      </c>
      <c r="M9" s="105" t="s">
        <v>341</v>
      </c>
      <c r="N9" s="102"/>
    </row>
    <row r="10" spans="1:14" ht="42.75">
      <c r="A10" s="106" t="s">
        <v>112</v>
      </c>
      <c r="B10" s="107" t="s">
        <v>68</v>
      </c>
      <c r="C10" s="107" t="s">
        <v>138</v>
      </c>
      <c r="D10" s="107" t="s">
        <v>333</v>
      </c>
      <c r="E10" s="108" t="s">
        <v>334</v>
      </c>
      <c r="F10" s="108" t="s">
        <v>85</v>
      </c>
      <c r="G10" s="109" t="s">
        <v>342</v>
      </c>
      <c r="H10" s="109" t="s">
        <v>343</v>
      </c>
      <c r="I10" s="109" t="s">
        <v>344</v>
      </c>
      <c r="J10" s="109" t="s">
        <v>345</v>
      </c>
      <c r="K10" s="109" t="s">
        <v>346</v>
      </c>
      <c r="L10" s="109" t="s">
        <v>347</v>
      </c>
      <c r="M10" s="109" t="s">
        <v>348</v>
      </c>
      <c r="N10" s="110" t="s">
        <v>338</v>
      </c>
    </row>
    <row r="11" spans="1:14" ht="14.25">
      <c r="A11" s="111"/>
      <c r="B11" s="113" t="s">
        <v>288</v>
      </c>
      <c r="C11" s="114"/>
      <c r="D11" s="95" t="s">
        <v>4</v>
      </c>
      <c r="E11" s="115" t="s">
        <v>2</v>
      </c>
      <c r="F11" s="116" t="s">
        <v>287</v>
      </c>
      <c r="G11" s="113">
        <v>771</v>
      </c>
      <c r="H11" s="117">
        <v>973.7</v>
      </c>
      <c r="I11" s="117">
        <v>771</v>
      </c>
      <c r="J11" s="117">
        <v>973.7</v>
      </c>
      <c r="K11" s="117">
        <v>771</v>
      </c>
      <c r="L11" s="117">
        <v>973.7</v>
      </c>
      <c r="M11" s="111"/>
      <c r="N11" s="112">
        <f>SUMPRODUCT(G8:M8,G11:M11)</f>
        <v>4.1167566910660689</v>
      </c>
    </row>
  </sheetData>
  <mergeCells count="4">
    <mergeCell ref="A8:E9"/>
    <mergeCell ref="N8:N9"/>
    <mergeCell ref="A2:E3"/>
    <mergeCell ref="J2:J3"/>
  </mergeCells>
  <phoneticPr fontId="3" type="noConversion"/>
  <conditionalFormatting sqref="A4">
    <cfRule type="duplicateValues" dxfId="4" priority="8"/>
  </conditionalFormatting>
  <conditionalFormatting sqref="A10">
    <cfRule type="duplicateValues" dxfId="3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8911-7F1A-480C-85CC-C15059B71975}">
  <dimension ref="A1:R5"/>
  <sheetViews>
    <sheetView workbookViewId="0">
      <selection activeCell="H19" sqref="H19"/>
    </sheetView>
  </sheetViews>
  <sheetFormatPr defaultRowHeight="13.5"/>
  <cols>
    <col min="1" max="3" width="4.75" bestFit="1" customWidth="1"/>
    <col min="4" max="4" width="13.125" bestFit="1" customWidth="1"/>
    <col min="5" max="5" width="16.875" bestFit="1" customWidth="1"/>
    <col min="6" max="6" width="11.75" bestFit="1" customWidth="1"/>
    <col min="7" max="7" width="8" bestFit="1" customWidth="1"/>
    <col min="8" max="8" width="8.25" bestFit="1" customWidth="1"/>
    <col min="9" max="9" width="6.375" bestFit="1" customWidth="1"/>
    <col min="10" max="10" width="11.5" bestFit="1" customWidth="1"/>
    <col min="11" max="11" width="6.375" bestFit="1" customWidth="1"/>
    <col min="12" max="12" width="8.125" bestFit="1" customWidth="1"/>
    <col min="13" max="13" width="8" bestFit="1" customWidth="1"/>
    <col min="14" max="14" width="4.75" bestFit="1" customWidth="1"/>
    <col min="15" max="15" width="6.375" bestFit="1" customWidth="1"/>
    <col min="16" max="16" width="8" bestFit="1" customWidth="1"/>
    <col min="17" max="17" width="6.375" bestFit="1" customWidth="1"/>
    <col min="18" max="18" width="8" bestFit="1" customWidth="1"/>
  </cols>
  <sheetData>
    <row r="1" spans="1:18" ht="23.25" customHeight="1">
      <c r="A1" s="80" t="s">
        <v>325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6.5">
      <c r="A2" s="51" t="s">
        <v>305</v>
      </c>
      <c r="B2" s="51" t="s">
        <v>306</v>
      </c>
      <c r="C2" s="51" t="s">
        <v>307</v>
      </c>
      <c r="D2" s="51" t="s">
        <v>308</v>
      </c>
      <c r="E2" s="52" t="s">
        <v>309</v>
      </c>
      <c r="F2" s="51" t="s">
        <v>310</v>
      </c>
      <c r="G2" s="53" t="s">
        <v>311</v>
      </c>
      <c r="H2" s="51" t="s">
        <v>312</v>
      </c>
      <c r="I2" s="51" t="s">
        <v>313</v>
      </c>
      <c r="J2" s="51" t="s">
        <v>314</v>
      </c>
      <c r="K2" s="51" t="s">
        <v>315</v>
      </c>
      <c r="L2" s="54" t="s">
        <v>316</v>
      </c>
      <c r="M2" s="55" t="s">
        <v>317</v>
      </c>
      <c r="N2" s="51" t="s">
        <v>318</v>
      </c>
      <c r="O2" s="51" t="s">
        <v>319</v>
      </c>
      <c r="P2" s="56" t="s">
        <v>320</v>
      </c>
      <c r="Q2" s="57"/>
      <c r="R2" s="57"/>
    </row>
    <row r="3" spans="1:18">
      <c r="A3" s="58"/>
      <c r="B3" s="51"/>
      <c r="C3" s="58"/>
      <c r="D3" s="58"/>
      <c r="E3" s="59"/>
      <c r="F3" s="51"/>
      <c r="G3" s="53"/>
      <c r="H3" s="60"/>
      <c r="I3" s="60"/>
      <c r="J3" s="51"/>
      <c r="K3" s="51"/>
      <c r="L3" s="54"/>
      <c r="M3" s="55"/>
      <c r="N3" s="51"/>
      <c r="O3" s="60"/>
      <c r="P3" s="61" t="s">
        <v>321</v>
      </c>
      <c r="Q3" s="61" t="s">
        <v>322</v>
      </c>
      <c r="R3" s="61" t="s">
        <v>323</v>
      </c>
    </row>
    <row r="4" spans="1:18">
      <c r="A4" s="62"/>
      <c r="B4" s="63"/>
      <c r="C4" s="62"/>
      <c r="D4" s="62"/>
      <c r="E4" s="64"/>
      <c r="F4" s="63"/>
      <c r="G4" s="65"/>
      <c r="H4" s="66"/>
      <c r="I4" s="66"/>
      <c r="J4" s="63"/>
      <c r="K4" s="63"/>
      <c r="L4" s="67"/>
      <c r="M4" s="68"/>
      <c r="N4" s="63"/>
      <c r="O4" s="66"/>
      <c r="P4" s="69"/>
      <c r="Q4" s="69"/>
      <c r="R4" s="69"/>
    </row>
    <row r="5" spans="1:18" ht="16.5">
      <c r="A5" s="70">
        <v>22</v>
      </c>
      <c r="B5" s="71" t="s">
        <v>287</v>
      </c>
      <c r="C5" s="71" t="s">
        <v>324</v>
      </c>
      <c r="D5" s="72" t="s">
        <v>2</v>
      </c>
      <c r="E5" s="72" t="s">
        <v>127</v>
      </c>
      <c r="F5" s="73" t="s">
        <v>4</v>
      </c>
      <c r="G5" s="74">
        <v>23.8</v>
      </c>
      <c r="H5" s="74">
        <v>102</v>
      </c>
      <c r="I5" s="75">
        <v>35.294117647058798</v>
      </c>
      <c r="J5" s="75">
        <v>48</v>
      </c>
      <c r="K5" s="75">
        <v>41.647058823529399</v>
      </c>
      <c r="L5" s="76">
        <v>-0.36000000000000099</v>
      </c>
      <c r="M5" s="75">
        <v>14</v>
      </c>
      <c r="N5" s="77">
        <v>1</v>
      </c>
      <c r="O5" s="76"/>
      <c r="P5" s="78">
        <f>(M5+N5)*29.98/I5</f>
        <v>12.741500000000009</v>
      </c>
      <c r="Q5" s="79">
        <f>1508/26/8/I5</f>
        <v>0.20541666666666683</v>
      </c>
      <c r="R5" s="79">
        <f>16900/26/8/I5</f>
        <v>2.3020833333333348</v>
      </c>
    </row>
  </sheetData>
  <mergeCells count="20">
    <mergeCell ref="A1:R1"/>
    <mergeCell ref="M2:M4"/>
    <mergeCell ref="N2:N4"/>
    <mergeCell ref="O2:O4"/>
    <mergeCell ref="P2:R2"/>
    <mergeCell ref="P3:P4"/>
    <mergeCell ref="Q3:Q4"/>
    <mergeCell ref="R3:R4"/>
    <mergeCell ref="G2:G4"/>
    <mergeCell ref="H2:H4"/>
    <mergeCell ref="I2:I4"/>
    <mergeCell ref="J2:J4"/>
    <mergeCell ref="K2:K4"/>
    <mergeCell ref="L2:L4"/>
    <mergeCell ref="A2:A4"/>
    <mergeCell ref="B2:B4"/>
    <mergeCell ref="C2:C4"/>
    <mergeCell ref="D2:D4"/>
    <mergeCell ref="E2:E4"/>
    <mergeCell ref="F2:F4"/>
  </mergeCells>
  <phoneticPr fontId="3" type="noConversion"/>
  <conditionalFormatting sqref="F5">
    <cfRule type="duplicateValues" dxfId="2" priority="3"/>
  </conditionalFormatting>
  <conditionalFormatting sqref="F2:F5">
    <cfRule type="duplicateValues" dxfId="1" priority="1"/>
    <cfRule type="duplicateValues" dxfId="0" priority="2"/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63FB-AE04-4BDE-9E6E-C4388067C021}">
  <dimension ref="A1:H11"/>
  <sheetViews>
    <sheetView workbookViewId="0">
      <selection activeCell="F24" sqref="F24"/>
    </sheetView>
  </sheetViews>
  <sheetFormatPr defaultRowHeight="13.5"/>
  <cols>
    <col min="1" max="2" width="5.75" bestFit="1" customWidth="1"/>
    <col min="3" max="3" width="16.375" bestFit="1" customWidth="1"/>
    <col min="4" max="5" width="13.75" bestFit="1" customWidth="1"/>
    <col min="6" max="6" width="23.75" bestFit="1" customWidth="1"/>
    <col min="7" max="7" width="6.5" bestFit="1" customWidth="1"/>
    <col min="8" max="8" width="7.125" bestFit="1" customWidth="1"/>
  </cols>
  <sheetData>
    <row r="1" spans="1:8" ht="19.5" customHeight="1">
      <c r="A1" s="50" t="s">
        <v>327</v>
      </c>
      <c r="B1" s="50"/>
      <c r="C1" s="50"/>
      <c r="D1" s="50"/>
      <c r="E1" s="50"/>
      <c r="F1" s="50"/>
      <c r="G1" s="50"/>
      <c r="H1" s="50"/>
    </row>
    <row r="2" spans="1:8" ht="18">
      <c r="A2" s="24" t="s">
        <v>269</v>
      </c>
      <c r="B2" s="24" t="s">
        <v>270</v>
      </c>
      <c r="C2" s="24" t="s">
        <v>271</v>
      </c>
      <c r="D2" s="24" t="s">
        <v>272</v>
      </c>
      <c r="E2" s="81" t="s">
        <v>326</v>
      </c>
      <c r="F2" s="81" t="s">
        <v>289</v>
      </c>
      <c r="G2" s="81" t="s">
        <v>291</v>
      </c>
      <c r="H2" s="81" t="s">
        <v>277</v>
      </c>
    </row>
    <row r="3" spans="1:8" ht="16.5">
      <c r="A3" s="36" t="s">
        <v>287</v>
      </c>
      <c r="B3" s="36" t="s">
        <v>288</v>
      </c>
      <c r="C3" s="36" t="s">
        <v>2</v>
      </c>
      <c r="D3" s="36" t="s">
        <v>4</v>
      </c>
      <c r="E3" s="82" t="s">
        <v>20</v>
      </c>
      <c r="F3" s="82" t="s">
        <v>117</v>
      </c>
      <c r="G3" s="84">
        <v>5.8232570105479803E-2</v>
      </c>
      <c r="H3" s="83">
        <v>0.12089823220258</v>
      </c>
    </row>
    <row r="4" spans="1:8" ht="16.5">
      <c r="A4" s="36"/>
      <c r="B4" s="36"/>
      <c r="C4" s="36"/>
      <c r="D4" s="36"/>
      <c r="E4" s="85" t="s">
        <v>114</v>
      </c>
      <c r="F4" s="85" t="s">
        <v>66</v>
      </c>
      <c r="G4" s="83">
        <v>0.43674427579109798</v>
      </c>
      <c r="H4" s="83">
        <v>0.90673674151934902</v>
      </c>
    </row>
    <row r="5" spans="1:8" ht="16.5">
      <c r="A5" s="36"/>
      <c r="B5" s="36"/>
      <c r="C5" s="36"/>
      <c r="D5" s="36"/>
      <c r="E5" s="82" t="s">
        <v>121</v>
      </c>
      <c r="F5" s="82" t="s">
        <v>15</v>
      </c>
      <c r="G5" s="83">
        <v>0.29116285052739899</v>
      </c>
      <c r="H5" s="83">
        <v>0.60449116101290001</v>
      </c>
    </row>
    <row r="6" spans="1:8" ht="16.5">
      <c r="A6" s="36"/>
      <c r="B6" s="36"/>
      <c r="C6" s="36"/>
      <c r="D6" s="36"/>
      <c r="E6" s="85" t="s">
        <v>14</v>
      </c>
      <c r="F6" s="85" t="s">
        <v>64</v>
      </c>
      <c r="G6" s="83">
        <v>0.21837213789554899</v>
      </c>
      <c r="H6" s="83">
        <v>0.45336837075967501</v>
      </c>
    </row>
    <row r="7" spans="1:8" ht="16.5">
      <c r="A7" s="36"/>
      <c r="B7" s="36"/>
      <c r="C7" s="36"/>
      <c r="D7" s="36"/>
      <c r="E7" s="82" t="s">
        <v>79</v>
      </c>
      <c r="F7" s="82" t="s">
        <v>3</v>
      </c>
      <c r="G7" s="83">
        <v>0.29116285052739899</v>
      </c>
      <c r="H7" s="83">
        <v>0.60449116101290001</v>
      </c>
    </row>
    <row r="8" spans="1:8" ht="16.5">
      <c r="A8" s="36"/>
      <c r="B8" s="36"/>
      <c r="C8" s="36"/>
      <c r="D8" s="36"/>
      <c r="E8" s="85" t="s">
        <v>76</v>
      </c>
      <c r="F8" s="85" t="s">
        <v>39</v>
      </c>
      <c r="G8" s="83">
        <v>0.43674427579109798</v>
      </c>
      <c r="H8" s="83">
        <v>0.90673674151934902</v>
      </c>
    </row>
    <row r="9" spans="1:8" ht="16.5">
      <c r="A9" s="36"/>
      <c r="B9" s="36"/>
      <c r="C9" s="36"/>
      <c r="D9" s="36"/>
      <c r="E9" s="85" t="s">
        <v>30</v>
      </c>
      <c r="F9" s="85" t="s">
        <v>50</v>
      </c>
      <c r="G9" s="83">
        <v>8.7348855158219899E-2</v>
      </c>
      <c r="H9" s="83">
        <v>0.18134734830387</v>
      </c>
    </row>
    <row r="10" spans="1:8" ht="16.5">
      <c r="A10" s="36"/>
      <c r="B10" s="36"/>
      <c r="C10" s="36"/>
      <c r="D10" s="36"/>
      <c r="E10" s="85" t="s">
        <v>129</v>
      </c>
      <c r="F10" s="85" t="s">
        <v>60</v>
      </c>
      <c r="G10" s="83">
        <v>8.73488551582202E-3</v>
      </c>
      <c r="H10" s="83">
        <v>1.8134734830387099E-2</v>
      </c>
    </row>
    <row r="11" spans="1:8">
      <c r="G11" s="86">
        <f>SUM(G3:G10)</f>
        <v>1.8285027013120649</v>
      </c>
      <c r="H11" s="86">
        <f>SUM(H3:H10)</f>
        <v>3.79620449116101</v>
      </c>
    </row>
  </sheetData>
  <mergeCells count="5">
    <mergeCell ref="D3:D10"/>
    <mergeCell ref="A3:A10"/>
    <mergeCell ref="B3:B10"/>
    <mergeCell ref="C3:C10"/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材料成本</vt:lpstr>
      <vt:lpstr>前工序</vt:lpstr>
      <vt:lpstr>焊接费</vt:lpstr>
      <vt:lpstr>组装费</vt:lpstr>
      <vt:lpstr>电泳费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2023-12-13T06:12:01Z</dcterms:created>
  <dcterms:modified xsi:type="dcterms:W3CDTF">2023-12-25T01:36:12Z</dcterms:modified>
</cp:coreProperties>
</file>