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汇总版" sheetId="17" r:id="rId1"/>
    <sheet name="劳务费" sheetId="10" r:id="rId2"/>
    <sheet name="考勤" sheetId="9" r:id="rId3"/>
    <sheet name="奖惩" sheetId="12" r:id="rId4"/>
    <sheet name="Sheet2" sheetId="18" r:id="rId5"/>
  </sheets>
  <externalReferences>
    <externalReference r:id="rId7"/>
    <externalReference r:id="rId8"/>
  </externalReferences>
  <definedNames>
    <definedName name="_xlnm._FilterDatabase" localSheetId="1" hidden="1">劳务费!$A$2:$Z$23</definedName>
    <definedName name="_xlnm._FilterDatabase" localSheetId="2" hidden="1">考勤!$4:$61</definedName>
    <definedName name="_xlnm._FilterDatabase" localSheetId="4" hidden="1">Sheet2!#REF!</definedName>
    <definedName name="_xlnm.Print_Titles" localSheetId="2">考勤!#REF!</definedName>
    <definedName name="_xlnm.Print_Area" localSheetId="2">考勤!#REF!</definedName>
    <definedName name="_xlnm.Print_Titles" localSheetId="0">汇总版!$1:$2</definedName>
    <definedName name="_xlnm._FilterDatabase" localSheetId="3" hidden="1">奖惩!#REF!</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H6" authorId="0">
      <text>
        <r>
          <rPr>
            <b/>
            <sz val="9"/>
            <rFont val="宋体"/>
            <charset val="134"/>
          </rPr>
          <t>Administrator:</t>
        </r>
        <r>
          <rPr>
            <sz val="9"/>
            <rFont val="宋体"/>
            <charset val="134"/>
          </rPr>
          <t xml:space="preserve">
上12点下8点</t>
        </r>
      </text>
    </comment>
    <comment ref="U7" authorId="0">
      <text>
        <r>
          <rPr>
            <b/>
            <sz val="9"/>
            <rFont val="宋体"/>
            <charset val="134"/>
          </rPr>
          <t>Administrator:</t>
        </r>
        <r>
          <rPr>
            <sz val="9"/>
            <rFont val="宋体"/>
            <charset val="134"/>
          </rPr>
          <t xml:space="preserve">
上晚十点下早八点</t>
        </r>
      </text>
    </comment>
    <comment ref="L10" authorId="0">
      <text>
        <r>
          <rPr>
            <b/>
            <sz val="9"/>
            <rFont val="宋体"/>
            <charset val="134"/>
          </rPr>
          <t>Administrator:</t>
        </r>
        <r>
          <rPr>
            <sz val="9"/>
            <rFont val="宋体"/>
            <charset val="134"/>
          </rPr>
          <t xml:space="preserve">
上九点半下八点</t>
        </r>
      </text>
    </comment>
    <comment ref="Y10" authorId="0">
      <text>
        <r>
          <rPr>
            <b/>
            <sz val="9"/>
            <rFont val="宋体"/>
            <charset val="134"/>
          </rPr>
          <t>Administrator:</t>
        </r>
        <r>
          <rPr>
            <sz val="9"/>
            <rFont val="宋体"/>
            <charset val="134"/>
          </rPr>
          <t xml:space="preserve">
白班早八至五点半晚班十二点至早八</t>
        </r>
      </text>
    </comment>
    <comment ref="Y16" authorId="0">
      <text>
        <r>
          <rPr>
            <b/>
            <sz val="9"/>
            <rFont val="宋体"/>
            <charset val="134"/>
          </rPr>
          <t>Administrator:</t>
        </r>
        <r>
          <rPr>
            <sz val="9"/>
            <rFont val="宋体"/>
            <charset val="134"/>
          </rPr>
          <t xml:space="preserve">
早八至五点半
晚班十二点至早八
</t>
        </r>
      </text>
    </comment>
    <comment ref="K25" authorId="0">
      <text>
        <r>
          <rPr>
            <b/>
            <sz val="9"/>
            <rFont val="宋体"/>
            <charset val="134"/>
          </rPr>
          <t>Administrator:</t>
        </r>
        <r>
          <rPr>
            <sz val="9"/>
            <rFont val="宋体"/>
            <charset val="134"/>
          </rPr>
          <t xml:space="preserve">
上九点下八点</t>
        </r>
      </text>
    </comment>
    <comment ref="Y25" authorId="0">
      <text>
        <r>
          <rPr>
            <b/>
            <sz val="9"/>
            <rFont val="宋体"/>
            <charset val="134"/>
          </rPr>
          <t>Administrator:</t>
        </r>
        <r>
          <rPr>
            <sz val="9"/>
            <rFont val="宋体"/>
            <charset val="134"/>
          </rPr>
          <t xml:space="preserve">
白班早八至五点半晚班十二点至早八</t>
        </r>
      </text>
    </comment>
    <comment ref="Y37" authorId="0">
      <text>
        <r>
          <rPr>
            <b/>
            <sz val="9"/>
            <rFont val="宋体"/>
            <charset val="134"/>
          </rPr>
          <t>Administrator:</t>
        </r>
        <r>
          <rPr>
            <sz val="9"/>
            <rFont val="宋体"/>
            <charset val="134"/>
          </rPr>
          <t xml:space="preserve">
早八至五点半
晚班十二点至早八
</t>
        </r>
      </text>
    </comment>
  </commentList>
</comments>
</file>

<file path=xl/sharedStrings.xml><?xml version="1.0" encoding="utf-8"?>
<sst xmlns="http://schemas.openxmlformats.org/spreadsheetml/2006/main" count="417" uniqueCount="84">
  <si>
    <t>烽源11月劳务费</t>
  </si>
  <si>
    <t>序号</t>
  </si>
  <si>
    <t>车间</t>
  </si>
  <si>
    <t>姓名</t>
  </si>
  <si>
    <t>职位</t>
  </si>
  <si>
    <t>出勤天数</t>
  </si>
  <si>
    <t>日常工时</t>
  </si>
  <si>
    <t>日常单价</t>
  </si>
  <si>
    <t>日常工资</t>
  </si>
  <si>
    <t>加班工时</t>
  </si>
  <si>
    <t>加班单价</t>
  </si>
  <si>
    <t>加班工资</t>
  </si>
  <si>
    <t>奖惩</t>
  </si>
  <si>
    <t>工资小计</t>
  </si>
  <si>
    <t>饭补</t>
  </si>
  <si>
    <t>工资合计</t>
  </si>
  <si>
    <t>备注</t>
  </si>
  <si>
    <t>发泡</t>
  </si>
  <si>
    <t>崔华震</t>
  </si>
  <si>
    <t>操作工</t>
  </si>
  <si>
    <t/>
  </si>
  <si>
    <t>崔杰</t>
  </si>
  <si>
    <t>何心想</t>
  </si>
  <si>
    <t>扣：秋季一件*50%</t>
  </si>
  <si>
    <t>姜俊霞</t>
  </si>
  <si>
    <t>李小克</t>
  </si>
  <si>
    <t>李媛</t>
  </si>
  <si>
    <t>吕佳陆</t>
  </si>
  <si>
    <t>孙微</t>
  </si>
  <si>
    <t>赵翠</t>
  </si>
  <si>
    <t>夏季工服1套扣50%，秋季工服1件扣50%</t>
  </si>
  <si>
    <t>周震</t>
  </si>
  <si>
    <t>焊接</t>
  </si>
  <si>
    <t>霍桐庆</t>
  </si>
  <si>
    <t>H4座框滑块支架安装不到位50/HD座框滑块支架安装不到位-20</t>
  </si>
  <si>
    <t>刘鹏</t>
  </si>
  <si>
    <t>王健同</t>
  </si>
  <si>
    <t>H4內绞架侧板摆件不到位</t>
  </si>
  <si>
    <t>徐宇</t>
  </si>
  <si>
    <t>杨程洲</t>
  </si>
  <si>
    <t>张学成</t>
  </si>
  <si>
    <t>扣：秋季1件50%——47.5</t>
  </si>
  <si>
    <t>注塑</t>
  </si>
  <si>
    <t>范中浩</t>
  </si>
  <si>
    <t>李晓慧</t>
  </si>
  <si>
    <t>夜班补贴</t>
  </si>
  <si>
    <t>合计：</t>
  </si>
  <si>
    <t>开票数</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</si>
  <si>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</si>
  <si>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</si>
  <si>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</si>
  <si>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</si>
  <si>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</si>
  <si>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</si>
  <si>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</si>
  <si>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</si>
  <si>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</si>
  <si>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</si>
  <si>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</si>
  <si>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</si>
  <si>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</si>
  <si>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</si>
  <si>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</si>
  <si>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超8小时加班小时数</t>
  </si>
  <si>
    <t>日常出勤含8小时内出勤</t>
  </si>
  <si>
    <t>平时加班</t>
  </si>
  <si>
    <t>周末加班</t>
  </si>
  <si>
    <t>白</t>
  </si>
  <si>
    <t>正熙人力</t>
  </si>
  <si>
    <t>夜</t>
  </si>
  <si>
    <t>上午</t>
  </si>
  <si>
    <t>休</t>
  </si>
  <si>
    <t>下午</t>
  </si>
  <si>
    <t>加班</t>
  </si>
  <si>
    <t xml:space="preserve"> </t>
  </si>
  <si>
    <t>异常情况</t>
  </si>
  <si>
    <t>金额</t>
  </si>
  <si>
    <t>H6靠背扶手安装支架漏装-30</t>
  </si>
  <si>
    <t>赵金鹏</t>
  </si>
  <si>
    <t>李昆</t>
  </si>
  <si>
    <t>周琳青</t>
  </si>
  <si>
    <t>赵广策</t>
  </si>
  <si>
    <t>邓皓骏</t>
  </si>
  <si>
    <t>郭新路</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</si>
</sst>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d"/>
    <numFmt numFmtId="177" formatCode="aaa"/>
    <numFmt numFmtId="178" formatCode="General&quot;年&quot;"/>
    <numFmt numFmtId="179" formatCode="General&quot;月&quot;"/>
    <numFmt numFmtId="180" formatCode="0.0"/>
    <numFmt numFmtId="181" formatCode="yyyy/m/d;@"/>
    <numFmt numFmtId="182" formatCode="m&quot;月&quot;d&quot;日&quot;;@"/>
    <numFmt numFmtId="183" formatCode="0.00_ "/>
  </numFmts>
  <fonts count="53">
    <font>
      <sz val="11"/>
      <color theme="1"/>
      <name val="宋体"/>
      <charset val="134"/>
      <scheme val="minor"/>
    </font>
    <font>
      <b/>
      <sz val="14"/>
      <color theme="1"/>
      <name val="宋体"/>
      <charset val="134"/>
    </font>
    <font>
      <b/>
      <sz val="14"/>
      <color indexed="8"/>
      <name val="宋体"/>
      <charset val="134"/>
    </font>
    <font>
      <b/>
      <sz val="10"/>
      <color indexed="8"/>
      <name val="宋体"/>
      <charset val="134"/>
    </font>
    <font>
      <b/>
      <sz val="14"/>
      <color theme="1"/>
      <name val="宋体"/>
      <charset val="134"/>
      <scheme val="minor"/>
    </font>
    <font>
      <sz val="14"/>
      <color theme="1"/>
      <name val="宋体"/>
      <charset val="134"/>
      <scheme val="minor"/>
    </font>
    <font>
      <sz val="11"/>
      <name val="宋体"/>
      <charset val="134"/>
      <scheme val="minor"/>
    </font>
    <font>
      <sz val="10"/>
      <name val="宋体"/>
      <charset val="134"/>
      <scheme val="minor"/>
    </font>
    <font>
      <sz val="12"/>
      <name val="宋体"/>
      <charset val="134"/>
    </font>
    <font>
      <sz val="10"/>
      <name val="微软雅黑"/>
      <charset val="134"/>
    </font>
    <font>
      <sz val="11"/>
      <name val="微软雅黑"/>
      <charset val="134"/>
    </font>
    <font>
      <sz val="12"/>
      <name val="微软雅黑"/>
      <charset val="134"/>
    </font>
    <font>
      <sz val="9"/>
      <name val="宋体"/>
      <charset val="1"/>
    </font>
    <font>
      <sz val="9"/>
      <color theme="1"/>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b/>
      <sz val="12"/>
      <color theme="1"/>
      <name val="宋体"/>
      <charset val="134"/>
      <scheme val="minor"/>
    </font>
    <font>
      <b/>
      <sz val="12"/>
      <name val="微软雅黑"/>
      <charset val="134"/>
    </font>
    <font>
      <sz val="14"/>
      <color indexed="8"/>
      <name val="微软雅黑"/>
      <charset val="134"/>
    </font>
    <font>
      <b/>
      <sz val="14"/>
      <color indexed="8"/>
      <name val="微软雅黑"/>
      <charset val="134"/>
    </font>
    <font>
      <sz val="12"/>
      <color theme="1"/>
      <name val="宋体"/>
      <charset val="134"/>
      <scheme val="minor"/>
    </font>
    <font>
      <b/>
      <sz val="11"/>
      <name val="微软雅黑"/>
      <charset val="134"/>
    </font>
    <font>
      <b/>
      <sz val="12"/>
      <color theme="1"/>
      <name val="宋体"/>
      <charset val="134"/>
    </font>
    <font>
      <b/>
      <sz val="11"/>
      <color theme="1"/>
      <name val="宋体"/>
      <charset val="134"/>
      <scheme val="minor"/>
    </font>
    <font>
      <sz val="12"/>
      <color theme="1"/>
      <name val="宋体"/>
      <charset val="134"/>
    </font>
    <font>
      <b/>
      <sz val="11"/>
      <color theme="0"/>
      <name val="微软雅黑"/>
      <charset val="134"/>
    </font>
    <font>
      <sz val="10"/>
      <color indexed="8"/>
      <name val="宋体"/>
      <charset val="134"/>
    </font>
    <font>
      <sz val="12"/>
      <color indexed="8"/>
      <name val="宋体"/>
      <charset val="134"/>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8">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92D050"/>
        <bgColor indexed="64"/>
      </patternFill>
    </fill>
    <fill>
      <patternFill patternType="solid">
        <fgColor theme="6" tint="-0.25"/>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7" borderId="6"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7" applyNumberFormat="0" applyFill="0" applyAlignment="0" applyProtection="0">
      <alignment vertical="center"/>
    </xf>
    <xf numFmtId="0" fontId="38" fillId="0" borderId="7" applyNumberFormat="0" applyFill="0" applyAlignment="0" applyProtection="0">
      <alignment vertical="center"/>
    </xf>
    <xf numFmtId="0" fontId="39" fillId="0" borderId="8" applyNumberFormat="0" applyFill="0" applyAlignment="0" applyProtection="0">
      <alignment vertical="center"/>
    </xf>
    <xf numFmtId="0" fontId="39" fillId="0" borderId="0" applyNumberFormat="0" applyFill="0" applyBorder="0" applyAlignment="0" applyProtection="0">
      <alignment vertical="center"/>
    </xf>
    <xf numFmtId="0" fontId="40" fillId="8" borderId="9" applyNumberFormat="0" applyAlignment="0" applyProtection="0">
      <alignment vertical="center"/>
    </xf>
    <xf numFmtId="0" fontId="41" fillId="9" borderId="10" applyNumberFormat="0" applyAlignment="0" applyProtection="0">
      <alignment vertical="center"/>
    </xf>
    <xf numFmtId="0" fontId="42" fillId="9" borderId="9" applyNumberFormat="0" applyAlignment="0" applyProtection="0">
      <alignment vertical="center"/>
    </xf>
    <xf numFmtId="0" fontId="43" fillId="10" borderId="11" applyNumberFormat="0" applyAlignment="0" applyProtection="0">
      <alignment vertical="center"/>
    </xf>
    <xf numFmtId="0" fontId="44" fillId="0" borderId="12" applyNumberFormat="0" applyFill="0" applyAlignment="0" applyProtection="0">
      <alignment vertical="center"/>
    </xf>
    <xf numFmtId="0" fontId="45" fillId="0" borderId="13" applyNumberFormat="0" applyFill="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8"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xf numFmtId="0" fontId="49" fillId="34" borderId="0" applyNumberFormat="0" applyBorder="0" applyAlignment="0" applyProtection="0">
      <alignment vertical="center"/>
    </xf>
    <xf numFmtId="0" fontId="50" fillId="35" borderId="0" applyNumberFormat="0" applyBorder="0" applyAlignment="0" applyProtection="0">
      <alignment vertical="center"/>
    </xf>
    <xf numFmtId="0" fontId="50" fillId="36" borderId="0" applyNumberFormat="0" applyBorder="0" applyAlignment="0" applyProtection="0">
      <alignment vertical="center"/>
    </xf>
    <xf numFmtId="0" fontId="49" fillId="37" borderId="0" applyNumberFormat="0" applyBorder="0" applyAlignment="0" applyProtection="0">
      <alignment vertical="center"/>
    </xf>
    <xf numFmtId="0" fontId="8" fillId="0" borderId="0"/>
    <xf numFmtId="0" fontId="8" fillId="0" borderId="0">
      <alignment vertical="center"/>
    </xf>
  </cellStyleXfs>
  <cellXfs count="100">
    <xf numFmtId="0" fontId="0" fillId="0" borderId="0" xfId="0">
      <alignment vertical="center"/>
    </xf>
    <xf numFmtId="0" fontId="0" fillId="0" borderId="0" xfId="0" applyAlignment="1">
      <alignment vertical="center"/>
    </xf>
    <xf numFmtId="0" fontId="1" fillId="2" borderId="1" xfId="0" applyFont="1" applyFill="1" applyBorder="1" applyAlignment="1" applyProtection="1">
      <alignment vertical="center"/>
      <protection locked="0"/>
    </xf>
    <xf numFmtId="0" fontId="2" fillId="2" borderId="1" xfId="0" applyFont="1" applyFill="1" applyBorder="1" applyAlignment="1" applyProtection="1">
      <alignment vertical="center"/>
      <protection locked="0"/>
    </xf>
    <xf numFmtId="0" fontId="3" fillId="3" borderId="1" xfId="0" applyFont="1" applyFill="1" applyBorder="1" applyAlignment="1" applyProtection="1">
      <alignment vertical="center" wrapText="1"/>
      <protection locked="0"/>
    </xf>
    <xf numFmtId="0" fontId="4" fillId="3" borderId="1" xfId="0" applyFont="1" applyFill="1" applyBorder="1" applyAlignment="1">
      <alignment vertical="center"/>
    </xf>
    <xf numFmtId="0" fontId="1" fillId="4" borderId="1" xfId="0" applyFont="1" applyFill="1" applyBorder="1" applyAlignment="1" applyProtection="1">
      <alignment vertical="center"/>
      <protection locked="0"/>
    </xf>
    <xf numFmtId="0" fontId="5" fillId="3" borderId="1" xfId="0" applyFont="1" applyFill="1" applyBorder="1" applyAlignment="1">
      <alignment vertical="center"/>
    </xf>
    <xf numFmtId="0" fontId="2" fillId="0" borderId="1" xfId="0" applyFont="1" applyFill="1" applyBorder="1" applyAlignment="1" applyProtection="1">
      <alignment vertical="center"/>
      <protection locked="0"/>
    </xf>
    <xf numFmtId="0" fontId="6" fillId="0" borderId="0" xfId="0" applyFont="1">
      <alignment vertical="center"/>
    </xf>
    <xf numFmtId="0" fontId="7" fillId="0" borderId="2" xfId="0" applyFont="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0" borderId="1" xfId="0" applyFont="1" applyFill="1" applyBorder="1" applyAlignment="1">
      <alignment horizontal="center"/>
    </xf>
    <xf numFmtId="0" fontId="8" fillId="0" borderId="1" xfId="0" applyFont="1" applyFill="1" applyBorder="1" applyAlignment="1"/>
    <xf numFmtId="0" fontId="10" fillId="0" borderId="1" xfId="0" applyFont="1" applyFill="1" applyBorder="1" applyAlignment="1">
      <alignment horizontal="center" vertical="center"/>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0" borderId="2" xfId="0" applyFont="1" applyBorder="1" applyAlignment="1">
      <alignment horizontal="center" vertical="center"/>
    </xf>
    <xf numFmtId="0" fontId="11" fillId="0" borderId="1" xfId="0" applyFont="1" applyFill="1" applyBorder="1" applyAlignment="1">
      <alignment horizontal="center" vertical="center"/>
    </xf>
    <xf numFmtId="0" fontId="6" fillId="0" borderId="1" xfId="0" applyFont="1" applyBorder="1">
      <alignment vertical="center"/>
    </xf>
    <xf numFmtId="0" fontId="12" fillId="0" borderId="1" xfId="0" applyNumberFormat="1" applyFont="1" applyFill="1" applyBorder="1" applyAlignment="1" applyProtection="1">
      <alignment horizontal="left" vertical="top" wrapText="1"/>
    </xf>
    <xf numFmtId="0" fontId="6" fillId="0" borderId="1" xfId="0" applyFont="1" applyBorder="1" applyAlignment="1">
      <alignment horizontal="center" vertical="center"/>
    </xf>
    <xf numFmtId="0" fontId="13" fillId="0" borderId="0" xfId="0" applyFont="1" applyFill="1" applyAlignment="1"/>
    <xf numFmtId="0" fontId="0" fillId="0" borderId="0" xfId="0" applyFont="1" applyFill="1" applyBorder="1" applyAlignment="1"/>
    <xf numFmtId="0" fontId="0" fillId="0" borderId="0" xfId="0" applyFont="1" applyFill="1" applyAlignment="1"/>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176" fontId="18" fillId="0" borderId="1" xfId="0" applyNumberFormat="1" applyFont="1" applyFill="1" applyBorder="1" applyAlignment="1" applyProtection="1">
      <alignment horizontal="center" vertical="center"/>
    </xf>
    <xf numFmtId="177" fontId="17" fillId="0" borderId="1"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1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9" fillId="5" borderId="1" xfId="0" applyFont="1" applyFill="1" applyBorder="1" applyAlignment="1">
      <alignment horizontal="center" vertical="center"/>
    </xf>
    <xf numFmtId="0" fontId="4" fillId="3" borderId="1" xfId="0" applyFont="1" applyFill="1" applyBorder="1" applyAlignment="1">
      <alignment horizontal="center" vertical="center"/>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20" fillId="5" borderId="1" xfId="0" applyFont="1" applyFill="1" applyBorder="1" applyAlignment="1">
      <alignment horizontal="center" vertical="center"/>
    </xf>
    <xf numFmtId="0" fontId="21" fillId="0" borderId="1" xfId="0" applyFont="1" applyFill="1" applyBorder="1" applyAlignment="1">
      <alignment horizontal="center" vertical="center"/>
    </xf>
    <xf numFmtId="0" fontId="1" fillId="4" borderId="1" xfId="0" applyFont="1" applyFill="1" applyBorder="1" applyAlignment="1" applyProtection="1">
      <alignment horizontal="center" vertical="center"/>
      <protection locked="0"/>
    </xf>
    <xf numFmtId="0" fontId="22"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17" fillId="3" borderId="1" xfId="0" applyFont="1" applyFill="1" applyBorder="1" applyAlignment="1" applyProtection="1">
      <alignment horizontal="center" vertical="center"/>
      <protection locked="0"/>
    </xf>
    <xf numFmtId="0" fontId="23" fillId="0" borderId="1" xfId="0" applyFont="1" applyFill="1" applyBorder="1" applyAlignment="1">
      <alignment horizontal="center" vertical="center"/>
    </xf>
    <xf numFmtId="0" fontId="23" fillId="5" borderId="1" xfId="0" applyFont="1" applyFill="1" applyBorder="1" applyAlignment="1">
      <alignment horizontal="center" vertical="center"/>
    </xf>
    <xf numFmtId="0" fontId="24" fillId="5" borderId="1" xfId="0" applyFont="1" applyFill="1" applyBorder="1" applyAlignment="1">
      <alignment horizontal="center" vertical="center"/>
    </xf>
    <xf numFmtId="0" fontId="25" fillId="0" borderId="1" xfId="0" applyFont="1" applyFill="1" applyBorder="1" applyAlignment="1" applyProtection="1">
      <alignment horizontal="center" vertical="center"/>
      <protection locked="0"/>
    </xf>
    <xf numFmtId="0" fontId="26" fillId="0" borderId="3" xfId="0" applyFont="1" applyFill="1" applyBorder="1" applyAlignment="1">
      <alignment horizontal="center" vertical="center"/>
    </xf>
    <xf numFmtId="0" fontId="26" fillId="0" borderId="1" xfId="0" applyFont="1" applyFill="1" applyBorder="1" applyAlignment="1">
      <alignment horizontal="center" vertical="center"/>
    </xf>
    <xf numFmtId="0" fontId="21" fillId="6" borderId="1" xfId="0" applyFont="1" applyFill="1" applyBorder="1" applyAlignment="1">
      <alignment horizontal="center" vertical="center"/>
    </xf>
    <xf numFmtId="0" fontId="0" fillId="0" borderId="1" xfId="0" applyFont="1" applyFill="1" applyBorder="1" applyAlignment="1">
      <alignment horizontal="center" vertical="center"/>
    </xf>
    <xf numFmtId="0" fontId="25" fillId="5" borderId="1" xfId="0" applyFont="1" applyFill="1" applyBorder="1" applyAlignment="1" applyProtection="1">
      <alignment horizontal="center" vertical="center"/>
      <protection locked="0"/>
    </xf>
    <xf numFmtId="0" fontId="27" fillId="0" borderId="1" xfId="0" applyFont="1" applyFill="1" applyBorder="1" applyAlignment="1" applyProtection="1">
      <alignment horizontal="center" vertical="center"/>
      <protection locked="0"/>
    </xf>
    <xf numFmtId="0" fontId="28" fillId="0" borderId="0" xfId="0" applyFont="1" applyFill="1" applyBorder="1" applyAlignment="1" applyProtection="1">
      <protection locked="0"/>
    </xf>
    <xf numFmtId="178" fontId="14" fillId="0" borderId="0" xfId="0" applyNumberFormat="1" applyFont="1" applyFill="1" applyBorder="1" applyAlignment="1" applyProtection="1">
      <alignment horizontal="left" vertical="center"/>
      <protection locked="0"/>
    </xf>
    <xf numFmtId="179" fontId="15" fillId="0" borderId="0" xfId="0" applyNumberFormat="1" applyFont="1" applyFill="1" applyBorder="1" applyAlignment="1" applyProtection="1">
      <alignment horizontal="left" vertical="center"/>
      <protection locked="0"/>
    </xf>
    <xf numFmtId="0" fontId="24" fillId="0" borderId="0" xfId="0" applyFont="1" applyFill="1" applyBorder="1" applyAlignment="1" applyProtection="1">
      <alignment horizontal="center"/>
      <protection locked="0"/>
    </xf>
    <xf numFmtId="0" fontId="15" fillId="0" borderId="0" xfId="0" applyFont="1" applyFill="1" applyBorder="1" applyAlignment="1" applyProtection="1">
      <alignment vertical="center"/>
    </xf>
    <xf numFmtId="0" fontId="18"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180" fontId="29" fillId="3" borderId="1" xfId="0" applyNumberFormat="1" applyFont="1" applyFill="1" applyBorder="1" applyAlignment="1" applyProtection="1">
      <alignment horizontal="center" vertical="center"/>
    </xf>
    <xf numFmtId="180" fontId="29" fillId="0" borderId="1" xfId="0" applyNumberFormat="1" applyFont="1" applyFill="1" applyBorder="1" applyAlignment="1" applyProtection="1">
      <alignment horizontal="center" vertical="center"/>
    </xf>
    <xf numFmtId="0" fontId="13" fillId="0" borderId="0" xfId="0" applyFont="1" applyFill="1" applyAlignment="1">
      <alignment horizontal="center" wrapText="1"/>
    </xf>
    <xf numFmtId="180" fontId="29" fillId="0" borderId="4" xfId="0" applyNumberFormat="1" applyFont="1" applyFill="1" applyBorder="1" applyAlignment="1" applyProtection="1">
      <alignment horizontal="center" vertical="center"/>
    </xf>
    <xf numFmtId="180" fontId="29" fillId="0" borderId="5" xfId="0" applyNumberFormat="1" applyFont="1" applyFill="1" applyBorder="1" applyAlignment="1" applyProtection="1">
      <alignment horizontal="center" vertical="center"/>
    </xf>
    <xf numFmtId="180" fontId="29" fillId="0" borderId="3" xfId="0" applyNumberFormat="1" applyFont="1" applyFill="1" applyBorder="1" applyAlignment="1" applyProtection="1">
      <alignment horizontal="center" vertical="center"/>
    </xf>
    <xf numFmtId="0" fontId="25" fillId="0" borderId="0" xfId="0" applyFont="1" applyFill="1" applyAlignment="1">
      <alignment horizontal="center" vertical="center"/>
    </xf>
    <xf numFmtId="0" fontId="25" fillId="0" borderId="0" xfId="0" applyFont="1" applyFill="1" applyAlignment="1">
      <alignment horizontal="left" vertical="center"/>
    </xf>
    <xf numFmtId="0" fontId="27" fillId="0" borderId="0" xfId="0" applyFont="1" applyFill="1">
      <alignment vertical="center"/>
    </xf>
    <xf numFmtId="0" fontId="27" fillId="0" borderId="0" xfId="0" applyFont="1" applyFill="1" applyAlignment="1">
      <alignment horizontal="left" vertical="center"/>
    </xf>
    <xf numFmtId="0" fontId="27" fillId="0" borderId="0" xfId="0" applyFont="1" applyFill="1" applyBorder="1" applyAlignment="1">
      <alignment horizontal="left" vertical="center"/>
    </xf>
    <xf numFmtId="181" fontId="27" fillId="0" borderId="0" xfId="0" applyNumberFormat="1" applyFont="1" applyFill="1" applyAlignment="1">
      <alignment horizontal="center" vertical="center"/>
    </xf>
    <xf numFmtId="182" fontId="27" fillId="0" borderId="0" xfId="0" applyNumberFormat="1" applyFont="1" applyFill="1" applyAlignment="1">
      <alignment horizontal="left" vertical="center"/>
    </xf>
    <xf numFmtId="0" fontId="25" fillId="0" borderId="1" xfId="0" applyFont="1" applyFill="1" applyBorder="1" applyAlignment="1">
      <alignment horizontal="center" vertical="center"/>
    </xf>
    <xf numFmtId="0" fontId="27" fillId="0" borderId="1" xfId="0" applyFont="1" applyFill="1" applyBorder="1" applyAlignment="1">
      <alignment horizontal="left" vertical="center"/>
    </xf>
    <xf numFmtId="0" fontId="30" fillId="0" borderId="1" xfId="0" applyFont="1" applyFill="1" applyBorder="1" applyAlignment="1" applyProtection="1">
      <alignment horizontal="center" vertical="center"/>
      <protection locked="0"/>
    </xf>
    <xf numFmtId="0" fontId="27"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183" fontId="8" fillId="0" borderId="1" xfId="0" applyNumberFormat="1" applyFont="1" applyFill="1" applyBorder="1" applyAlignment="1">
      <alignment vertical="center"/>
    </xf>
    <xf numFmtId="0" fontId="27" fillId="0" borderId="1" xfId="0" applyFont="1" applyFill="1" applyBorder="1" applyAlignment="1">
      <alignment vertical="center"/>
    </xf>
    <xf numFmtId="181" fontId="27" fillId="0" borderId="1" xfId="0" applyNumberFormat="1" applyFont="1" applyFill="1" applyBorder="1" applyAlignment="1">
      <alignment horizontal="center" vertical="center"/>
    </xf>
    <xf numFmtId="0" fontId="27" fillId="0" borderId="0" xfId="0" applyFont="1" applyFill="1" applyAlignment="1">
      <alignment horizontal="center" vertical="center"/>
    </xf>
    <xf numFmtId="0" fontId="27" fillId="0" borderId="0" xfId="0" applyFont="1" applyFill="1" applyAlignment="1">
      <alignment vertical="center"/>
    </xf>
    <xf numFmtId="0" fontId="8" fillId="0" borderId="0" xfId="0" applyFont="1" applyFill="1" applyBorder="1" applyAlignment="1">
      <alignment horizontal="center"/>
    </xf>
    <xf numFmtId="0" fontId="27" fillId="0" borderId="0" xfId="0" applyFont="1" applyFill="1" applyBorder="1">
      <alignment vertical="center"/>
    </xf>
    <xf numFmtId="0" fontId="27" fillId="0" borderId="0" xfId="0" applyFont="1" applyFill="1" applyBorder="1" applyAlignment="1">
      <alignment horizontal="center" vertical="center"/>
    </xf>
    <xf numFmtId="0" fontId="27" fillId="0" borderId="1" xfId="0" applyFont="1" applyFill="1" applyBorder="1" applyAlignment="1">
      <alignment horizontal="right" vertical="center"/>
    </xf>
    <xf numFmtId="183" fontId="8" fillId="0" borderId="1" xfId="0" applyNumberFormat="1" applyFont="1" applyFill="1" applyBorder="1" applyAlignment="1">
      <alignment horizontal="left" wrapText="1"/>
    </xf>
    <xf numFmtId="182" fontId="25" fillId="0" borderId="0" xfId="0" applyNumberFormat="1" applyFont="1" applyFill="1" applyAlignment="1">
      <alignment horizontal="center" vertical="center"/>
    </xf>
    <xf numFmtId="182" fontId="25" fillId="0" borderId="0" xfId="0" applyNumberFormat="1" applyFont="1" applyFill="1" applyAlignment="1">
      <alignment horizontal="left" vertical="center"/>
    </xf>
    <xf numFmtId="182" fontId="27" fillId="0" borderId="0" xfId="0" applyNumberFormat="1" applyFont="1" applyFill="1">
      <alignment vertical="center"/>
    </xf>
    <xf numFmtId="182" fontId="27" fillId="0" borderId="0" xfId="0" applyNumberFormat="1" applyFont="1" applyFill="1" applyBorder="1" applyAlignment="1">
      <alignment horizontal="left" vertical="center"/>
    </xf>
    <xf numFmtId="0" fontId="31" fillId="0" borderId="0" xfId="0" applyFont="1"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2" xfId="50"/>
  </cellStyles>
  <dxfs count="5">
    <dxf>
      <font>
        <b val="0"/>
        <i val="0"/>
        <strike val="0"/>
        <u val="none"/>
        <sz val="12"/>
        <color rgb="FF9C0006"/>
      </font>
      <fill>
        <patternFill patternType="solid">
          <bgColor rgb="FFFFC7CE"/>
        </patternFill>
      </fill>
    </dxf>
    <dxf>
      <font>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92D05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L$1" max="2100" min="1900" page="10" val="2023"/>
</file>

<file path=xl/ctrlProps/ctrlProp11.xml><?xml version="1.0" encoding="utf-8"?>
<formControlPr xmlns="http://schemas.microsoft.com/office/spreadsheetml/2009/9/main" objectType="Spin" dx="22" fmlaLink="$AK$1" max="2099" min="2020" page="10" val="2020"/>
</file>

<file path=xl/ctrlProps/ctrlProp12.xml><?xml version="1.0" encoding="utf-8"?>
<formControlPr xmlns="http://schemas.microsoft.com/office/spreadsheetml/2009/9/main" objectType="Spin" dx="22" fmlaLink="$AM$1" max="12" min="1" page="10" val="1"/>
</file>

<file path=xl/ctrlProps/ctrlProp13.xml><?xml version="1.0" encoding="utf-8"?>
<formControlPr xmlns="http://schemas.microsoft.com/office/spreadsheetml/2009/9/main" objectType="Spin" dx="22" fmlaLink="$AK$1" max="2100" min="1900" page="10" val="1900"/>
</file>

<file path=xl/ctrlProps/ctrlProp14.xml><?xml version="1.0" encoding="utf-8"?>
<formControlPr xmlns="http://schemas.microsoft.com/office/spreadsheetml/2009/9/main" objectType="Spin" dx="22" fmlaLink="$AI$1" max="2099" min="2020" page="10" val="2020"/>
</file>

<file path=xl/ctrlProps/ctrlProp15.xml><?xml version="1.0" encoding="utf-8"?>
<formControlPr xmlns="http://schemas.microsoft.com/office/spreadsheetml/2009/9/main" objectType="Spin" dx="22" fmlaLink="$AM$1" max="2099" min="2020" page="10" val="2020"/>
</file>

<file path=xl/ctrlProps/ctrlProp16.xml><?xml version="1.0" encoding="utf-8"?>
<formControlPr xmlns="http://schemas.microsoft.com/office/spreadsheetml/2009/9/main" objectType="Spin" dx="22" fmlaLink="$AN$1" max="12" min="1" page="10" val="11"/>
</file>

<file path=xl/ctrlProps/ctrlProp17.xml><?xml version="1.0" encoding="utf-8"?>
<formControlPr xmlns="http://schemas.microsoft.com/office/spreadsheetml/2009/9/main" objectType="Spin" dx="22" fmlaLink="$AM$1" max="2099" min="2020" page="10" val="2020"/>
</file>

<file path=xl/ctrlProps/ctrlProp18.xml><?xml version="1.0" encoding="utf-8"?>
<formControlPr xmlns="http://schemas.microsoft.com/office/spreadsheetml/2009/9/main" objectType="Spin" dx="22" fmlaLink="$AL$1" max="2099" min="2020" page="10" val="2023"/>
</file>

<file path=xl/ctrlProps/ctrlProp19.xml><?xml version="1.0" encoding="utf-8"?>
<formControlPr xmlns="http://schemas.microsoft.com/office/spreadsheetml/2009/9/main" objectType="Spin" dx="22" fmlaLink="$AN$1" max="12" min="1" page="10" val="11"/>
</file>

<file path=xl/ctrlProps/ctrlProp2.xml><?xml version="1.0" encoding="utf-8"?>
<formControlPr xmlns="http://schemas.microsoft.com/office/spreadsheetml/2009/9/main" objectType="Spin" dx="22" fmlaLink="$AM$1" max="12" min="1" page="10" val="1"/>
</file>

<file path=xl/ctrlProps/ctrlProp20.xml><?xml version="1.0" encoding="utf-8"?>
<formControlPr xmlns="http://schemas.microsoft.com/office/spreadsheetml/2009/9/main" objectType="Spin" dx="22" fmlaLink="$AL$1" max="2100" min="1900" page="10" val="2023"/>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11"/>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N$1" max="12" min="1" page="10" val="11"/>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17145</xdr:colOff>
      <xdr:row>28</xdr:row>
      <xdr:rowOff>0</xdr:rowOff>
    </xdr:from>
    <xdr:to>
      <xdr:col>2</xdr:col>
      <xdr:colOff>93345</xdr:colOff>
      <xdr:row>28</xdr:row>
      <xdr:rowOff>166370</xdr:rowOff>
    </xdr:to>
    <xdr:sp>
      <xdr:nvSpPr>
        <xdr:cNvPr id="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0"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1"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2"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3"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4"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5"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6"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7"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8"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9" name="Text Box 2"/>
        <xdr:cNvSpPr txBox="1"/>
      </xdr:nvSpPr>
      <xdr:spPr>
        <a:xfrm>
          <a:off x="1303020" y="13109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2"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3"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4"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5"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6"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7"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8"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9"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40"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41" name="Text Box 2"/>
        <xdr:cNvSpPr txBox="1"/>
      </xdr:nvSpPr>
      <xdr:spPr>
        <a:xfrm>
          <a:off x="1303020" y="121951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0"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1"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2"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3"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4"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5"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6"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7"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8"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9" name="Text Box 2"/>
        <xdr:cNvSpPr txBox="1"/>
      </xdr:nvSpPr>
      <xdr:spPr>
        <a:xfrm>
          <a:off x="1303020" y="137953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6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6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0"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1"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2"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3"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4"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5"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6"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7"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8"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9" name="Text Box 2"/>
        <xdr:cNvSpPr txBox="1"/>
      </xdr:nvSpPr>
      <xdr:spPr>
        <a:xfrm>
          <a:off x="1303020" y="119665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2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2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9" name="Text Box 2"/>
        <xdr:cNvSpPr txBox="1"/>
      </xdr:nvSpPr>
      <xdr:spPr>
        <a:xfrm>
          <a:off x="1303020" y="12423775"/>
          <a:ext cx="76200" cy="16637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17145</xdr:colOff>
      <xdr:row>28</xdr:row>
      <xdr:rowOff>0</xdr:rowOff>
    </xdr:from>
    <xdr:to>
      <xdr:col>2</xdr:col>
      <xdr:colOff>93345</xdr:colOff>
      <xdr:row>28</xdr:row>
      <xdr:rowOff>166370</xdr:rowOff>
    </xdr:to>
    <xdr:sp>
      <xdr:nvSpPr>
        <xdr:cNvPr id="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6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6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6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6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0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1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2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3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4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5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6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7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4"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5"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6"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7"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8"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89"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0"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1"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2"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193" name="Text Box 2"/>
        <xdr:cNvSpPr txBox="1"/>
      </xdr:nvSpPr>
      <xdr:spPr>
        <a:xfrm>
          <a:off x="1303020" y="10553700"/>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1"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2"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3"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4"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5"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6"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7"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8"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9"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0" name="Text Box 2"/>
        <xdr:cNvSpPr txBox="1"/>
      </xdr:nvSpPr>
      <xdr:spPr>
        <a:xfrm>
          <a:off x="1303020" y="12423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1" name="Text Box 2"/>
        <xdr:cNvSpPr txBox="1"/>
      </xdr:nvSpPr>
      <xdr:spPr>
        <a:xfrm>
          <a:off x="1303020" y="12423775"/>
          <a:ext cx="76200" cy="16637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49231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59893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51898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383601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65525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34" name="Spinner 10" hidden="1">
              <a:extLst>
                <a:ext uri="{63B3BB69-23CF-44E3-9099-C40C66FF867C}">
                  <a14:compatExt spid="_x0000_s1034"/>
                </a:ext>
              </a:extLst>
            </xdr:cNvPr>
            <xdr:cNvSpPr/>
          </xdr:nvSpPr>
          <xdr:spPr>
            <a:xfrm>
              <a:off x="1534223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035" name="Spinner 11" hidden="1">
              <a:extLst>
                <a:ext uri="{63B3BB69-23CF-44E3-9099-C40C66FF867C}">
                  <a14:compatExt spid="_x0000_s1035"/>
                </a:ext>
              </a:extLst>
            </xdr:cNvPr>
            <xdr:cNvSpPr/>
          </xdr:nvSpPr>
          <xdr:spPr>
            <a:xfrm>
              <a:off x="1673415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36" name="Spinner 12" hidden="1">
              <a:extLst>
                <a:ext uri="{63B3BB69-23CF-44E3-9099-C40C66FF867C}">
                  <a14:compatExt spid="_x0000_s1036"/>
                </a:ext>
              </a:extLst>
            </xdr:cNvPr>
            <xdr:cNvSpPr/>
          </xdr:nvSpPr>
          <xdr:spPr>
            <a:xfrm>
              <a:off x="15608935" y="0"/>
              <a:ext cx="534035" cy="381000"/>
            </a:xfrm>
            <a:prstGeom prst="rect">
              <a:avLst/>
            </a:prstGeom>
          </xdr:spPr>
        </xdr:sp>
        <xdr:clientData/>
      </xdr:twoCellAnchor>
    </mc:Choice>
    <mc:Fallback/>
  </mc:AlternateContent>
  <xdr:twoCellAnchor editAs="oneCell">
    <xdr:from>
      <xdr:col>0</xdr:col>
      <xdr:colOff>17145</xdr:colOff>
      <xdr:row>52</xdr:row>
      <xdr:rowOff>0</xdr:rowOff>
    </xdr:from>
    <xdr:to>
      <xdr:col>0</xdr:col>
      <xdr:colOff>93345</xdr:colOff>
      <xdr:row>52</xdr:row>
      <xdr:rowOff>166370</xdr:rowOff>
    </xdr:to>
    <xdr:sp>
      <xdr:nvSpPr>
        <xdr:cNvPr id="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7" name="Text Box 2"/>
        <xdr:cNvSpPr txBox="1"/>
      </xdr:nvSpPr>
      <xdr:spPr>
        <a:xfrm>
          <a:off x="17145" y="1600200"/>
          <a:ext cx="76200" cy="166370"/>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779" name="Spinner 755" hidden="1">
              <a:extLst>
                <a:ext uri="{63B3BB69-23CF-44E3-9099-C40C66FF867C}">
                  <a14:compatExt spid="_x0000_s1779"/>
                </a:ext>
              </a:extLst>
            </xdr:cNvPr>
            <xdr:cNvSpPr/>
          </xdr:nvSpPr>
          <xdr:spPr>
            <a:xfrm>
              <a:off x="149231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780" name="Spinner 756" hidden="1">
              <a:extLst>
                <a:ext uri="{63B3BB69-23CF-44E3-9099-C40C66FF867C}">
                  <a14:compatExt spid="_x0000_s1780"/>
                </a:ext>
              </a:extLst>
            </xdr:cNvPr>
            <xdr:cNvSpPr/>
          </xdr:nvSpPr>
          <xdr:spPr>
            <a:xfrm>
              <a:off x="159893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781" name="Spinner 757" hidden="1">
              <a:extLst>
                <a:ext uri="{63B3BB69-23CF-44E3-9099-C40C66FF867C}">
                  <a14:compatExt spid="_x0000_s1781"/>
                </a:ext>
              </a:extLst>
            </xdr:cNvPr>
            <xdr:cNvSpPr/>
          </xdr:nvSpPr>
          <xdr:spPr>
            <a:xfrm>
              <a:off x="151898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782" name="Spinner 758" hidden="1">
              <a:extLst>
                <a:ext uri="{63B3BB69-23CF-44E3-9099-C40C66FF867C}">
                  <a14:compatExt spid="_x0000_s1782"/>
                </a:ext>
              </a:extLst>
            </xdr:cNvPr>
            <xdr:cNvSpPr/>
          </xdr:nvSpPr>
          <xdr:spPr>
            <a:xfrm>
              <a:off x="1383601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783" name="Spinner 759" hidden="1">
              <a:extLst>
                <a:ext uri="{63B3BB69-23CF-44E3-9099-C40C66FF867C}">
                  <a14:compatExt spid="_x0000_s1783"/>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784" name="Spinner 760" hidden="1">
              <a:extLst>
                <a:ext uri="{63B3BB69-23CF-44E3-9099-C40C66FF867C}">
                  <a14:compatExt spid="_x0000_s1784"/>
                </a:ext>
              </a:extLst>
            </xdr:cNvPr>
            <xdr:cNvSpPr/>
          </xdr:nvSpPr>
          <xdr:spPr>
            <a:xfrm>
              <a:off x="165525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785" name="Spinner 761" hidden="1">
              <a:extLst>
                <a:ext uri="{63B3BB69-23CF-44E3-9099-C40C66FF867C}">
                  <a14:compatExt spid="_x0000_s1785"/>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786" name="Spinner 762" hidden="1">
              <a:extLst>
                <a:ext uri="{63B3BB69-23CF-44E3-9099-C40C66FF867C}">
                  <a14:compatExt spid="_x0000_s1786"/>
                </a:ext>
              </a:extLst>
            </xdr:cNvPr>
            <xdr:cNvSpPr/>
          </xdr:nvSpPr>
          <xdr:spPr>
            <a:xfrm>
              <a:off x="1534223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787" name="Spinner 763" hidden="1">
              <a:extLst>
                <a:ext uri="{63B3BB69-23CF-44E3-9099-C40C66FF867C}">
                  <a14:compatExt spid="_x0000_s1787"/>
                </a:ext>
              </a:extLst>
            </xdr:cNvPr>
            <xdr:cNvSpPr/>
          </xdr:nvSpPr>
          <xdr:spPr>
            <a:xfrm>
              <a:off x="1673415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788" name="Spinner 764" hidden="1">
              <a:extLst>
                <a:ext uri="{63B3BB69-23CF-44E3-9099-C40C66FF867C}">
                  <a14:compatExt spid="_x0000_s1788"/>
                </a:ext>
              </a:extLst>
            </xdr:cNvPr>
            <xdr:cNvSpPr/>
          </xdr:nvSpPr>
          <xdr:spPr>
            <a:xfrm>
              <a:off x="15608935" y="0"/>
              <a:ext cx="534035" cy="381000"/>
            </a:xfrm>
            <a:prstGeom prst="rect">
              <a:avLst/>
            </a:prstGeom>
          </xdr:spPr>
        </xdr:sp>
        <xdr:clientData/>
      </xdr:twoCellAnchor>
    </mc:Choice>
    <mc:Fallback/>
  </mc:AlternateContent>
  <xdr:twoCellAnchor editAs="oneCell">
    <xdr:from>
      <xdr:col>0</xdr:col>
      <xdr:colOff>17145</xdr:colOff>
      <xdr:row>52</xdr:row>
      <xdr:rowOff>0</xdr:rowOff>
    </xdr:from>
    <xdr:to>
      <xdr:col>0</xdr:col>
      <xdr:colOff>93345</xdr:colOff>
      <xdr:row>52</xdr:row>
      <xdr:rowOff>166370</xdr:rowOff>
    </xdr:to>
    <xdr:sp>
      <xdr:nvSpPr>
        <xdr:cNvPr id="4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3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3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4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7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7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7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8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5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0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1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2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3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4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66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8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7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0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1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2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3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4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6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7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8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8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8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8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8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0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1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2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3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4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6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7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8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19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0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1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2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3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4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6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7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8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0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0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1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2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3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4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5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6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7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8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5"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6"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7"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8"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199"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0"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1"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2"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3"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4" name="Text Box 2"/>
        <xdr:cNvSpPr txBox="1"/>
      </xdr:nvSpPr>
      <xdr:spPr>
        <a:xfrm>
          <a:off x="17145" y="10315575"/>
          <a:ext cx="76200" cy="166370"/>
        </a:xfrm>
        <a:prstGeom prst="rect">
          <a:avLst/>
        </a:prstGeom>
        <a:noFill/>
        <a:ln w="9525">
          <a:noFill/>
        </a:ln>
      </xdr:spPr>
    </xdr:sp>
    <xdr:clientData/>
  </xdr:twoCellAnchor>
  <xdr:twoCellAnchor editAs="oneCell">
    <xdr:from>
      <xdr:col>0</xdr:col>
      <xdr:colOff>17145</xdr:colOff>
      <xdr:row>49</xdr:row>
      <xdr:rowOff>0</xdr:rowOff>
    </xdr:from>
    <xdr:to>
      <xdr:col>0</xdr:col>
      <xdr:colOff>93345</xdr:colOff>
      <xdr:row>49</xdr:row>
      <xdr:rowOff>166370</xdr:rowOff>
    </xdr:to>
    <xdr:sp>
      <xdr:nvSpPr>
        <xdr:cNvPr id="2205" name="Text Box 2"/>
        <xdr:cNvSpPr txBox="1"/>
      </xdr:nvSpPr>
      <xdr:spPr>
        <a:xfrm>
          <a:off x="17145" y="10315575"/>
          <a:ext cx="76200" cy="166370"/>
        </a:xfrm>
        <a:prstGeom prst="rect">
          <a:avLst/>
        </a:prstGeom>
        <a:noFill/>
        <a:ln w="9525">
          <a:noFill/>
        </a:ln>
      </xdr:spPr>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xdr:row>
      <xdr:rowOff>0</xdr:rowOff>
    </xdr:from>
    <xdr:to>
      <xdr:col>8</xdr:col>
      <xdr:colOff>76200</xdr:colOff>
      <xdr:row>1</xdr:row>
      <xdr:rowOff>171450</xdr:rowOff>
    </xdr:to>
    <xdr:sp>
      <xdr:nvSpPr>
        <xdr:cNvPr id="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3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4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5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6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753" name="Text Box 2"/>
        <xdr:cNvSpPr txBox="1"/>
      </xdr:nvSpPr>
      <xdr:spPr>
        <a:xfrm>
          <a:off x="826770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5" name="Text Box 2"/>
        <xdr:cNvSpPr txBox="1"/>
      </xdr:nvSpPr>
      <xdr:spPr>
        <a:xfrm>
          <a:off x="70485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5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6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7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8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19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0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5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6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7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8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19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0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1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2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3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7"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8"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49"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0"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1"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2"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3"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4"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5"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6" name="Text Box 2"/>
        <xdr:cNvSpPr txBox="1"/>
      </xdr:nvSpPr>
      <xdr:spPr>
        <a:xfrm>
          <a:off x="8267700" y="457200"/>
          <a:ext cx="76200" cy="171450"/>
        </a:xfrm>
        <a:prstGeom prst="rect">
          <a:avLst/>
        </a:prstGeom>
        <a:noFill/>
        <a:ln w="9525">
          <a:noFill/>
        </a:ln>
      </xdr:spPr>
    </xdr:sp>
    <xdr:clientData/>
  </xdr:twoCellAnchor>
  <xdr:twoCellAnchor editAs="oneCell">
    <xdr:from>
      <xdr:col>8</xdr:col>
      <xdr:colOff>0</xdr:colOff>
      <xdr:row>1</xdr:row>
      <xdr:rowOff>0</xdr:rowOff>
    </xdr:from>
    <xdr:to>
      <xdr:col>8</xdr:col>
      <xdr:colOff>76200</xdr:colOff>
      <xdr:row>1</xdr:row>
      <xdr:rowOff>171450</xdr:rowOff>
    </xdr:to>
    <xdr:sp>
      <xdr:nvSpPr>
        <xdr:cNvPr id="2257" name="Text Box 2"/>
        <xdr:cNvSpPr txBox="1"/>
      </xdr:nvSpPr>
      <xdr:spPr>
        <a:xfrm>
          <a:off x="82677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2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3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4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5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6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7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8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0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1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2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3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4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5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6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7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8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2999"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0"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1"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2"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3"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4"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5"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6"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7"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8" name="Text Box 2"/>
        <xdr:cNvSpPr txBox="1"/>
      </xdr:nvSpPr>
      <xdr:spPr>
        <a:xfrm>
          <a:off x="685800" y="457200"/>
          <a:ext cx="76200" cy="171450"/>
        </a:xfrm>
        <a:prstGeom prst="rect">
          <a:avLst/>
        </a:prstGeom>
        <a:noFill/>
        <a:ln w="9525">
          <a:noFill/>
        </a:ln>
      </xdr:spPr>
    </xdr:sp>
    <xdr:clientData/>
  </xdr:twoCellAnchor>
  <xdr:twoCellAnchor editAs="oneCell">
    <xdr:from>
      <xdr:col>1</xdr:col>
      <xdr:colOff>0</xdr:colOff>
      <xdr:row>1</xdr:row>
      <xdr:rowOff>0</xdr:rowOff>
    </xdr:from>
    <xdr:to>
      <xdr:col>1</xdr:col>
      <xdr:colOff>76200</xdr:colOff>
      <xdr:row>1</xdr:row>
      <xdr:rowOff>171450</xdr:rowOff>
    </xdr:to>
    <xdr:sp>
      <xdr:nvSpPr>
        <xdr:cNvPr id="3009" name="Text Box 2"/>
        <xdr:cNvSpPr txBox="1"/>
      </xdr:nvSpPr>
      <xdr:spPr>
        <a:xfrm>
          <a:off x="685800" y="457200"/>
          <a:ext cx="76200" cy="171450"/>
        </a:xfrm>
        <a:prstGeom prst="rect">
          <a:avLst/>
        </a:prstGeom>
        <a:noFill/>
        <a:ln w="9525">
          <a:noFill/>
        </a:ln>
      </xdr:spPr>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6</xdr:row>
      <xdr:rowOff>0</xdr:rowOff>
    </xdr:from>
    <xdr:to>
      <xdr:col>0</xdr:col>
      <xdr:colOff>76200</xdr:colOff>
      <xdr:row>6</xdr:row>
      <xdr:rowOff>166370</xdr:rowOff>
    </xdr:to>
    <xdr:sp>
      <xdr:nvSpPr>
        <xdr:cNvPr id="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8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8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2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2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4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4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41" name="Text Box 2"/>
        <xdr:cNvSpPr txBox="1"/>
      </xdr:nvSpPr>
      <xdr:spPr>
        <a:xfrm>
          <a:off x="0" y="1666875"/>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9" name="Text Box 2"/>
        <xdr:cNvSpPr txBox="1"/>
      </xdr:nvSpPr>
      <xdr:spPr>
        <a:xfrm>
          <a:off x="17145" y="71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8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8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6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6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0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0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8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8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6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6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7" name="Text Box 2"/>
        <xdr:cNvSpPr txBox="1"/>
      </xdr:nvSpPr>
      <xdr:spPr>
        <a:xfrm>
          <a:off x="13887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89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89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1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2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3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4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5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6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696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6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7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8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699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0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1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2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3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4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5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6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7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08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09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1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2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3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4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5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6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7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8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19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2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1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1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2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3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4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5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6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7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8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29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0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1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2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3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34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4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4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4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4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5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6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7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8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39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0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1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2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3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4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5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6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7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7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7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747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7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8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49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0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1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2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3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4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5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6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7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8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59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60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760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1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2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3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4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5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66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6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6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6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6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7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8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69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0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1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2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3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4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5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6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7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4"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5"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6"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7"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8"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89"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90"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91"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92"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41</xdr:row>
      <xdr:rowOff>0</xdr:rowOff>
    </xdr:from>
    <xdr:to>
      <xdr:col>6</xdr:col>
      <xdr:colOff>93345</xdr:colOff>
      <xdr:row>41</xdr:row>
      <xdr:rowOff>166370</xdr:rowOff>
    </xdr:to>
    <xdr:sp>
      <xdr:nvSpPr>
        <xdr:cNvPr id="17793" name="Text Box 2"/>
        <xdr:cNvSpPr txBox="1"/>
      </xdr:nvSpPr>
      <xdr:spPr>
        <a:xfrm>
          <a:off x="4131945" y="9763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79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1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2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3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4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5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6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7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8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89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0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2"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3"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4"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5"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6"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7"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8"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19"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20"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1</xdr:row>
      <xdr:rowOff>0</xdr:rowOff>
    </xdr:from>
    <xdr:to>
      <xdr:col>6</xdr:col>
      <xdr:colOff>93345</xdr:colOff>
      <xdr:row>1</xdr:row>
      <xdr:rowOff>166370</xdr:rowOff>
    </xdr:to>
    <xdr:sp>
      <xdr:nvSpPr>
        <xdr:cNvPr id="17921" name="Text Box 2"/>
        <xdr:cNvSpPr txBox="1"/>
      </xdr:nvSpPr>
      <xdr:spPr>
        <a:xfrm>
          <a:off x="4131945" y="238125"/>
          <a:ext cx="76200" cy="166370"/>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2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3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4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5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6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7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8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799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0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1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2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3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0"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1"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2"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3"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4"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5"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6"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7"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8"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25</xdr:row>
      <xdr:rowOff>0</xdr:rowOff>
    </xdr:from>
    <xdr:to>
      <xdr:col>6</xdr:col>
      <xdr:colOff>92710</xdr:colOff>
      <xdr:row>25</xdr:row>
      <xdr:rowOff>165735</xdr:rowOff>
    </xdr:to>
    <xdr:sp>
      <xdr:nvSpPr>
        <xdr:cNvPr id="18049" name="Text Box 2"/>
        <xdr:cNvSpPr txBox="1"/>
      </xdr:nvSpPr>
      <xdr:spPr>
        <a:xfrm>
          <a:off x="4131945" y="5953125"/>
          <a:ext cx="75565"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5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6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7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8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09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0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1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2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3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4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5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8"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69"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0"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1"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2"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3"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4"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5"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6"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18</xdr:row>
      <xdr:rowOff>0</xdr:rowOff>
    </xdr:from>
    <xdr:to>
      <xdr:col>6</xdr:col>
      <xdr:colOff>93345</xdr:colOff>
      <xdr:row>18</xdr:row>
      <xdr:rowOff>165735</xdr:rowOff>
    </xdr:to>
    <xdr:sp>
      <xdr:nvSpPr>
        <xdr:cNvPr id="18177" name="Text Box 2"/>
        <xdr:cNvSpPr txBox="1"/>
      </xdr:nvSpPr>
      <xdr:spPr>
        <a:xfrm>
          <a:off x="4131945" y="4286250"/>
          <a:ext cx="76200" cy="165735"/>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7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7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8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19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0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1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2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3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4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5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6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7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8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6"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7"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8"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299"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0"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1"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2"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3"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4"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16</xdr:row>
      <xdr:rowOff>0</xdr:rowOff>
    </xdr:from>
    <xdr:to>
      <xdr:col>6</xdr:col>
      <xdr:colOff>93345</xdr:colOff>
      <xdr:row>16</xdr:row>
      <xdr:rowOff>166370</xdr:rowOff>
    </xdr:to>
    <xdr:sp>
      <xdr:nvSpPr>
        <xdr:cNvPr id="18305" name="Text Box 2"/>
        <xdr:cNvSpPr txBox="1"/>
      </xdr:nvSpPr>
      <xdr:spPr>
        <a:xfrm>
          <a:off x="4131945" y="381000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1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2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3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4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5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6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7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8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39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1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2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3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4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5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6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7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8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49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1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2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3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4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5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6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7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8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59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1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2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3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4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5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6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7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8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69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1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2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3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4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5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6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7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8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79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7"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8"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09"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0"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1"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2"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3"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4"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5"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6" name="Text Box 2"/>
        <xdr:cNvSpPr txBox="1"/>
      </xdr:nvSpPr>
      <xdr:spPr>
        <a:xfrm>
          <a:off x="4131945" y="0"/>
          <a:ext cx="76200" cy="166370"/>
        </a:xfrm>
        <a:prstGeom prst="rect">
          <a:avLst/>
        </a:prstGeom>
        <a:noFill/>
        <a:ln w="9525">
          <a:noFill/>
        </a:ln>
      </xdr:spPr>
    </xdr:sp>
    <xdr:clientData/>
  </xdr:twoCellAnchor>
  <xdr:twoCellAnchor editAs="oneCell">
    <xdr:from>
      <xdr:col>6</xdr:col>
      <xdr:colOff>17145</xdr:colOff>
      <xdr:row>0</xdr:row>
      <xdr:rowOff>0</xdr:rowOff>
    </xdr:from>
    <xdr:to>
      <xdr:col>6</xdr:col>
      <xdr:colOff>93345</xdr:colOff>
      <xdr:row>0</xdr:row>
      <xdr:rowOff>166370</xdr:rowOff>
    </xdr:to>
    <xdr:sp>
      <xdr:nvSpPr>
        <xdr:cNvPr id="18817" name="Text Box 2"/>
        <xdr:cNvSpPr txBox="1"/>
      </xdr:nvSpPr>
      <xdr:spPr>
        <a:xfrm>
          <a:off x="4131945" y="0"/>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Administrator\&#26700;&#38754;\&#30000;&#26195;&#32988;\1234567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WeChat%20Files\wxid_7qqinbvbrwfw22\FileStorage\File\2023-11\2023&#28938;&#25509;&#36710;&#38388;10&#26376;&#32771;&#21220;&#34920;(2)(1)(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车间考勤表正式"/>
      <sheetName val="车间考勤表劳务"/>
      <sheetName val="数据源"/>
    </sheet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82.581400463" refreshedBy="WuYanxia" recordCount="19">
  <cacheSource type="worksheet">
    <worksheetSource ref="B2:O21" sheet="劳务费"/>
  </cacheSource>
  <cacheFields count="14">
    <cacheField name="车间" numFmtId="0">
      <sharedItems count="3">
        <s v="发泡"/>
        <s v="焊接"/>
        <s v="注塑"/>
      </sharedItems>
    </cacheField>
    <cacheField name="姓名" numFmtId="0">
      <sharedItems count="18">
        <s v="崔华震"/>
        <s v="崔杰"/>
        <s v="何心想"/>
        <s v="姜俊霞"/>
        <s v="李小克"/>
        <s v="李媛"/>
        <s v="吕佳陆"/>
        <s v="孙微"/>
        <s v="赵翠"/>
        <s v="周震"/>
        <s v="霍桐庆"/>
        <s v="刘鹏"/>
        <s v="王健同"/>
        <s v="徐宇"/>
        <s v="杨程洲"/>
        <s v="张学成"/>
        <s v="范中浩"/>
        <s v="李晓慧"/>
      </sharedItems>
    </cacheField>
    <cacheField name="职位" numFmtId="0">
      <sharedItems count="1">
        <s v="操作工"/>
      </sharedItems>
    </cacheField>
    <cacheField name="出勤天数" numFmtId="0">
      <sharedItems containsSemiMixedTypes="0" containsString="0" containsNumber="1" minValue="1" maxValue="28" count="15">
        <n v="24"/>
        <n v="8"/>
        <n v="27"/>
        <n v="21"/>
        <n v="28"/>
        <n v="23.5"/>
        <n v="1"/>
        <n v="19"/>
        <n v="14"/>
        <n v="7"/>
        <n v="10.5"/>
        <n v="12"/>
        <n v="20"/>
        <n v="3"/>
        <n v="15"/>
      </sharedItems>
    </cacheField>
    <cacheField name="日常工时" numFmtId="0">
      <sharedItems containsSemiMixedTypes="0" containsString="0" containsNumber="1" minValue="8" maxValue="224" count="17">
        <n v="192"/>
        <n v="64"/>
        <n v="216"/>
        <n v="168"/>
        <n v="224"/>
        <n v="215"/>
        <n v="188.5"/>
        <n v="8"/>
        <n v="187.5"/>
        <n v="152"/>
        <n v="115"/>
        <n v="56"/>
        <n v="87"/>
        <n v="96"/>
        <n v="160"/>
        <n v="26"/>
        <n v="120"/>
      </sharedItems>
    </cacheField>
    <cacheField name="日常单价" numFmtId="183">
      <sharedItems containsSemiMixedTypes="0" containsString="0" containsNumber="1" containsInteger="1" minValue="18" maxValue="18" count="1">
        <n v="18"/>
      </sharedItems>
    </cacheField>
    <cacheField name="日常工资" numFmtId="183">
      <sharedItems containsSemiMixedTypes="0" containsString="0" containsNumber="1" containsInteger="1" minValue="144" maxValue="4032" count="17">
        <n v="3456"/>
        <n v="1152"/>
        <n v="3888"/>
        <n v="3024"/>
        <n v="4032"/>
        <n v="3870"/>
        <n v="3393"/>
        <n v="144"/>
        <n v="3375"/>
        <n v="2736"/>
        <n v="2070"/>
        <n v="1008"/>
        <n v="1566"/>
        <n v="1728"/>
        <n v="2880"/>
        <n v="468"/>
        <n v="2160"/>
      </sharedItems>
    </cacheField>
    <cacheField name="加班工时" numFmtId="0">
      <sharedItems containsSemiMixedTypes="0" containsString="0" containsNumber="1" minValue="3.5" maxValue="79" count="19">
        <n v="71"/>
        <n v="30"/>
        <n v="79"/>
        <n v="62"/>
        <n v="78"/>
        <n v="76"/>
        <n v="69"/>
        <n v="3.5"/>
        <n v="67.5"/>
        <n v="74"/>
        <n v="66.5"/>
        <n v="37"/>
        <n v="39"/>
        <n v="17"/>
        <n v="26"/>
        <n v="32"/>
        <n v="58"/>
        <n v="10.5"/>
        <n v="50"/>
      </sharedItems>
    </cacheField>
    <cacheField name="加班单价" numFmtId="183">
      <sharedItems containsSemiMixedTypes="0" containsString="0" containsNumber="1" containsInteger="1" minValue="18" maxValue="18" count="1">
        <n v="18"/>
      </sharedItems>
    </cacheField>
    <cacheField name="加班工资" numFmtId="183">
      <sharedItems containsSemiMixedTypes="0" containsString="0" containsNumber="1" containsInteger="1" minValue="63" maxValue="1422" count="19">
        <n v="1278"/>
        <n v="540"/>
        <n v="1422"/>
        <n v="1116"/>
        <n v="1404"/>
        <n v="1368"/>
        <n v="1242"/>
        <n v="63"/>
        <n v="1215"/>
        <n v="1332"/>
        <n v="1197"/>
        <n v="666"/>
        <n v="702"/>
        <n v="306"/>
        <n v="468"/>
        <n v="576"/>
        <n v="1044"/>
        <n v="189"/>
        <n v="900"/>
      </sharedItems>
    </cacheField>
    <cacheField name="奖惩" numFmtId="0">
      <sharedItems containsSemiMixedTypes="0" containsString="0" containsNumber="1" minValue="-212" maxValue="80" count="8">
        <n v="0"/>
        <n v="-47.5"/>
        <n v="-212"/>
        <n v="-105"/>
        <n v="-70"/>
        <n v="-20"/>
        <n v="-77.5"/>
        <n v="80"/>
      </sharedItems>
    </cacheField>
    <cacheField name="工资小计" numFmtId="0">
      <sharedItems containsSemiMixedTypes="0" containsString="0" containsNumber="1" minValue="-5" maxValue="5436" count="19">
        <n v="4734"/>
        <n v="1692"/>
        <n v="5262.5"/>
        <n v="4140"/>
        <n v="5436"/>
        <n v="5238"/>
        <n v="4635"/>
        <n v="-5"/>
        <n v="4485"/>
        <n v="5220"/>
        <n v="4583"/>
        <n v="3402"/>
        <n v="2752"/>
        <n v="1314"/>
        <n v="2034"/>
        <n v="2226.5"/>
        <n v="3924"/>
        <n v="657"/>
        <n v="3140"/>
      </sharedItems>
    </cacheField>
    <cacheField name="饭补" numFmtId="0">
      <sharedItems containsSemiMixedTypes="0" containsString="0" containsNumber="1" minValue="5" maxValue="140" count="15">
        <n v="120"/>
        <n v="40"/>
        <n v="135"/>
        <n v="105"/>
        <n v="140"/>
        <n v="117.5"/>
        <n v="5"/>
        <n v="95"/>
        <n v="70"/>
        <n v="35"/>
        <n v="52.5"/>
        <n v="60"/>
        <n v="100"/>
        <n v="15"/>
        <n v="75"/>
      </sharedItems>
    </cacheField>
    <cacheField name="工资合计" numFmtId="0">
      <sharedItems containsSemiMixedTypes="0" containsString="0" containsNumber="1" minValue="0" maxValue="5576" count="19">
        <n v="4854"/>
        <n v="1732"/>
        <n v="5397.5"/>
        <n v="4245"/>
        <n v="5576"/>
        <n v="5373"/>
        <n v="4752.5"/>
        <n v="0"/>
        <n v="4602.5"/>
        <n v="5355"/>
        <n v="4703"/>
        <n v="3497"/>
        <n v="2822"/>
        <n v="1349"/>
        <n v="2086.5"/>
        <n v="2286.5"/>
        <n v="4024"/>
        <n v="672"/>
        <n v="3215"/>
      </sharedItems>
    </cacheField>
  </cacheFields>
</pivotCacheDefinition>
</file>

<file path=xl/pivotCache/pivotCacheRecords1.xml><?xml version="1.0" encoding="utf-8"?>
<pivotCacheRecords xmlns="http://schemas.openxmlformats.org/spreadsheetml/2006/main" xmlns:r="http://schemas.openxmlformats.org/officeDocument/2006/relationships" count="19">
  <r>
    <x v="0"/>
    <x v="0"/>
    <x v="0"/>
    <x v="0"/>
    <x v="0"/>
    <x v="0"/>
    <x v="0"/>
    <x v="0"/>
    <x v="0"/>
    <x v="0"/>
    <x v="0"/>
    <x v="0"/>
    <x v="0"/>
    <x v="0"/>
  </r>
  <r>
    <x v="0"/>
    <x v="1"/>
    <x v="0"/>
    <x v="1"/>
    <x v="1"/>
    <x v="0"/>
    <x v="1"/>
    <x v="1"/>
    <x v="0"/>
    <x v="1"/>
    <x v="0"/>
    <x v="1"/>
    <x v="1"/>
    <x v="1"/>
  </r>
  <r>
    <x v="0"/>
    <x v="2"/>
    <x v="0"/>
    <x v="2"/>
    <x v="2"/>
    <x v="0"/>
    <x v="2"/>
    <x v="2"/>
    <x v="0"/>
    <x v="2"/>
    <x v="1"/>
    <x v="2"/>
    <x v="2"/>
    <x v="2"/>
  </r>
  <r>
    <x v="0"/>
    <x v="3"/>
    <x v="0"/>
    <x v="3"/>
    <x v="3"/>
    <x v="0"/>
    <x v="3"/>
    <x v="3"/>
    <x v="0"/>
    <x v="3"/>
    <x v="0"/>
    <x v="3"/>
    <x v="3"/>
    <x v="3"/>
  </r>
  <r>
    <x v="0"/>
    <x v="4"/>
    <x v="0"/>
    <x v="4"/>
    <x v="4"/>
    <x v="0"/>
    <x v="4"/>
    <x v="4"/>
    <x v="0"/>
    <x v="4"/>
    <x v="0"/>
    <x v="4"/>
    <x v="4"/>
    <x v="4"/>
  </r>
  <r>
    <x v="0"/>
    <x v="5"/>
    <x v="0"/>
    <x v="2"/>
    <x v="5"/>
    <x v="0"/>
    <x v="5"/>
    <x v="5"/>
    <x v="0"/>
    <x v="5"/>
    <x v="0"/>
    <x v="5"/>
    <x v="2"/>
    <x v="5"/>
  </r>
  <r>
    <x v="0"/>
    <x v="6"/>
    <x v="0"/>
    <x v="5"/>
    <x v="6"/>
    <x v="0"/>
    <x v="6"/>
    <x v="6"/>
    <x v="0"/>
    <x v="6"/>
    <x v="0"/>
    <x v="6"/>
    <x v="5"/>
    <x v="6"/>
  </r>
  <r>
    <x v="0"/>
    <x v="7"/>
    <x v="0"/>
    <x v="6"/>
    <x v="7"/>
    <x v="0"/>
    <x v="7"/>
    <x v="7"/>
    <x v="0"/>
    <x v="7"/>
    <x v="2"/>
    <x v="7"/>
    <x v="6"/>
    <x v="7"/>
  </r>
  <r>
    <x v="0"/>
    <x v="8"/>
    <x v="0"/>
    <x v="5"/>
    <x v="8"/>
    <x v="0"/>
    <x v="8"/>
    <x v="8"/>
    <x v="0"/>
    <x v="8"/>
    <x v="3"/>
    <x v="8"/>
    <x v="5"/>
    <x v="8"/>
  </r>
  <r>
    <x v="0"/>
    <x v="9"/>
    <x v="0"/>
    <x v="2"/>
    <x v="2"/>
    <x v="0"/>
    <x v="2"/>
    <x v="9"/>
    <x v="0"/>
    <x v="9"/>
    <x v="0"/>
    <x v="9"/>
    <x v="2"/>
    <x v="9"/>
  </r>
  <r>
    <x v="1"/>
    <x v="10"/>
    <x v="0"/>
    <x v="0"/>
    <x v="0"/>
    <x v="0"/>
    <x v="0"/>
    <x v="10"/>
    <x v="0"/>
    <x v="10"/>
    <x v="4"/>
    <x v="10"/>
    <x v="0"/>
    <x v="10"/>
  </r>
  <r>
    <x v="1"/>
    <x v="11"/>
    <x v="0"/>
    <x v="7"/>
    <x v="9"/>
    <x v="0"/>
    <x v="9"/>
    <x v="11"/>
    <x v="0"/>
    <x v="11"/>
    <x v="0"/>
    <x v="11"/>
    <x v="7"/>
    <x v="11"/>
  </r>
  <r>
    <x v="1"/>
    <x v="12"/>
    <x v="0"/>
    <x v="8"/>
    <x v="10"/>
    <x v="0"/>
    <x v="10"/>
    <x v="12"/>
    <x v="0"/>
    <x v="12"/>
    <x v="5"/>
    <x v="12"/>
    <x v="8"/>
    <x v="12"/>
  </r>
  <r>
    <x v="1"/>
    <x v="13"/>
    <x v="0"/>
    <x v="9"/>
    <x v="11"/>
    <x v="0"/>
    <x v="11"/>
    <x v="13"/>
    <x v="0"/>
    <x v="13"/>
    <x v="0"/>
    <x v="13"/>
    <x v="9"/>
    <x v="13"/>
  </r>
  <r>
    <x v="1"/>
    <x v="14"/>
    <x v="0"/>
    <x v="10"/>
    <x v="12"/>
    <x v="0"/>
    <x v="12"/>
    <x v="14"/>
    <x v="0"/>
    <x v="14"/>
    <x v="0"/>
    <x v="14"/>
    <x v="10"/>
    <x v="14"/>
  </r>
  <r>
    <x v="1"/>
    <x v="15"/>
    <x v="0"/>
    <x v="11"/>
    <x v="13"/>
    <x v="0"/>
    <x v="13"/>
    <x v="15"/>
    <x v="0"/>
    <x v="15"/>
    <x v="6"/>
    <x v="15"/>
    <x v="11"/>
    <x v="15"/>
  </r>
  <r>
    <x v="2"/>
    <x v="1"/>
    <x v="0"/>
    <x v="12"/>
    <x v="14"/>
    <x v="0"/>
    <x v="14"/>
    <x v="16"/>
    <x v="0"/>
    <x v="16"/>
    <x v="0"/>
    <x v="16"/>
    <x v="12"/>
    <x v="16"/>
  </r>
  <r>
    <x v="2"/>
    <x v="16"/>
    <x v="0"/>
    <x v="13"/>
    <x v="15"/>
    <x v="0"/>
    <x v="15"/>
    <x v="17"/>
    <x v="0"/>
    <x v="17"/>
    <x v="0"/>
    <x v="17"/>
    <x v="13"/>
    <x v="17"/>
  </r>
  <r>
    <x v="2"/>
    <x v="17"/>
    <x v="0"/>
    <x v="14"/>
    <x v="16"/>
    <x v="0"/>
    <x v="16"/>
    <x v="18"/>
    <x v="0"/>
    <x v="18"/>
    <x v="7"/>
    <x v="18"/>
    <x v="14"/>
    <x v="1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30:D34" firstHeaderRow="1" firstDataRow="1" firstDataCol="1"/>
  <pivotFields count="14">
    <pivotField axis="axisRow" compact="0" showAll="0">
      <items count="4">
        <item x="0"/>
        <item x="1"/>
        <item x="2"/>
        <item t="default"/>
      </items>
    </pivotField>
    <pivotField compact="0" showAll="0">
      <items count="19">
        <item x="0"/>
        <item x="1"/>
        <item x="2"/>
        <item x="3"/>
        <item x="4"/>
        <item x="5"/>
        <item x="6"/>
        <item x="7"/>
        <item x="8"/>
        <item x="9"/>
        <item x="10"/>
        <item x="11"/>
        <item x="12"/>
        <item x="13"/>
        <item x="14"/>
        <item x="15"/>
        <item x="16"/>
        <item x="17"/>
        <item t="default"/>
      </items>
    </pivotField>
    <pivotField compact="0" showAll="0">
      <items count="2">
        <item x="0"/>
        <item t="default"/>
      </items>
    </pivotField>
    <pivotField compact="0" showAll="0">
      <items count="16">
        <item x="0"/>
        <item x="1"/>
        <item x="2"/>
        <item x="3"/>
        <item x="4"/>
        <item x="5"/>
        <item x="6"/>
        <item x="7"/>
        <item x="8"/>
        <item x="9"/>
        <item x="10"/>
        <item x="11"/>
        <item x="12"/>
        <item x="13"/>
        <item x="14"/>
        <item t="default"/>
      </items>
    </pivotField>
    <pivotField compact="0" showAll="0">
      <items count="18">
        <item x="0"/>
        <item x="1"/>
        <item x="2"/>
        <item x="3"/>
        <item x="4"/>
        <item x="5"/>
        <item x="6"/>
        <item x="7"/>
        <item x="8"/>
        <item x="9"/>
        <item x="10"/>
        <item x="11"/>
        <item x="12"/>
        <item x="13"/>
        <item x="14"/>
        <item x="15"/>
        <item x="16"/>
        <item t="default"/>
      </items>
    </pivotField>
    <pivotField compact="0" numFmtId="183" showAll="0">
      <items count="2">
        <item x="0"/>
        <item t="default"/>
      </items>
    </pivotField>
    <pivotField compact="0" numFmtId="183" showAll="0">
      <items count="18">
        <item x="0"/>
        <item x="1"/>
        <item x="2"/>
        <item x="3"/>
        <item x="4"/>
        <item x="5"/>
        <item x="6"/>
        <item x="7"/>
        <item x="8"/>
        <item x="9"/>
        <item x="10"/>
        <item x="11"/>
        <item x="12"/>
        <item x="13"/>
        <item x="14"/>
        <item x="15"/>
        <item x="16"/>
        <item t="default"/>
      </items>
    </pivotField>
    <pivotField compact="0" showAll="0">
      <items count="20">
        <item x="0"/>
        <item x="1"/>
        <item x="2"/>
        <item x="3"/>
        <item x="4"/>
        <item x="5"/>
        <item x="6"/>
        <item x="7"/>
        <item x="8"/>
        <item x="9"/>
        <item x="10"/>
        <item x="11"/>
        <item x="12"/>
        <item x="13"/>
        <item x="14"/>
        <item x="15"/>
        <item x="16"/>
        <item x="17"/>
        <item x="18"/>
        <item t="default"/>
      </items>
    </pivotField>
    <pivotField compact="0" numFmtId="183" showAll="0">
      <items count="2">
        <item x="0"/>
        <item t="default"/>
      </items>
    </pivotField>
    <pivotField compact="0" numFmtId="183" showAll="0">
      <items count="20">
        <item x="0"/>
        <item x="1"/>
        <item x="2"/>
        <item x="3"/>
        <item x="4"/>
        <item x="5"/>
        <item x="6"/>
        <item x="7"/>
        <item x="8"/>
        <item x="9"/>
        <item x="10"/>
        <item x="11"/>
        <item x="12"/>
        <item x="13"/>
        <item x="14"/>
        <item x="15"/>
        <item x="16"/>
        <item x="17"/>
        <item x="18"/>
        <item t="default"/>
      </items>
    </pivotField>
    <pivotField compact="0" showAll="0">
      <items count="9">
        <item x="0"/>
        <item x="1"/>
        <item x="2"/>
        <item x="3"/>
        <item x="4"/>
        <item x="5"/>
        <item x="6"/>
        <item x="7"/>
        <item t="default"/>
      </items>
    </pivotField>
    <pivotField compact="0" showAll="0">
      <items count="20">
        <item x="0"/>
        <item x="1"/>
        <item x="2"/>
        <item x="3"/>
        <item x="4"/>
        <item x="5"/>
        <item x="6"/>
        <item x="7"/>
        <item x="8"/>
        <item x="9"/>
        <item x="10"/>
        <item x="11"/>
        <item x="12"/>
        <item x="13"/>
        <item x="14"/>
        <item x="15"/>
        <item x="16"/>
        <item x="17"/>
        <item x="18"/>
        <item t="default"/>
      </items>
    </pivotField>
    <pivotField compact="0" showAll="0">
      <items count="16">
        <item x="0"/>
        <item x="1"/>
        <item x="2"/>
        <item x="3"/>
        <item x="4"/>
        <item x="5"/>
        <item x="6"/>
        <item x="7"/>
        <item x="8"/>
        <item x="9"/>
        <item x="10"/>
        <item x="11"/>
        <item x="12"/>
        <item x="13"/>
        <item x="14"/>
        <item t="default"/>
      </items>
    </pivotField>
    <pivotField dataField="1" compact="0" showAll="0">
      <items count="20">
        <item x="0"/>
        <item x="1"/>
        <item x="2"/>
        <item x="3"/>
        <item x="4"/>
        <item x="5"/>
        <item x="6"/>
        <item x="7"/>
        <item x="8"/>
        <item x="9"/>
        <item x="10"/>
        <item x="11"/>
        <item x="12"/>
        <item x="13"/>
        <item x="14"/>
        <item x="15"/>
        <item x="16"/>
        <item x="17"/>
        <item x="18"/>
        <item t="default"/>
      </items>
    </pivotField>
  </pivotFields>
  <rowFields count="1">
    <field x="0"/>
  </rowFields>
  <rowItems count="4">
    <i>
      <x/>
    </i>
    <i>
      <x v="1"/>
    </i>
    <i>
      <x v="2"/>
    </i>
    <i t="grand">
      <x/>
    </i>
  </rowItems>
  <colItems count="1">
    <i/>
  </colItems>
  <dataFields count="1">
    <dataField name="求和项:工资合计"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3.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7"/>
  <sheetViews>
    <sheetView tabSelected="1" topLeftCell="A23" workbookViewId="0">
      <selection activeCell="F47" sqref="F47"/>
    </sheetView>
  </sheetViews>
  <sheetFormatPr defaultColWidth="9" defaultRowHeight="18" customHeight="1"/>
  <cols>
    <col min="1" max="1" width="5.25" style="76" customWidth="1"/>
    <col min="2" max="2" width="11.625" style="76" customWidth="1"/>
    <col min="3" max="3" width="7.375" style="76"/>
    <col min="4" max="4" width="17.25" style="78"/>
    <col min="5" max="5" width="17.25" style="76"/>
    <col min="6" max="6" width="7.375" style="76"/>
    <col min="7" max="7" width="17.25" style="76"/>
    <col min="8" max="11" width="8.875" style="76" customWidth="1"/>
    <col min="12" max="12" width="8" style="76" customWidth="1"/>
    <col min="13" max="13" width="9.375" style="76" customWidth="1"/>
    <col min="14" max="14" width="8.875" style="76" customWidth="1"/>
    <col min="15" max="15" width="9.625" style="76" customWidth="1"/>
    <col min="16" max="16" width="24" style="76" customWidth="1"/>
    <col min="17" max="17" width="12.625" style="76"/>
    <col min="18" max="18" width="10.875" style="79"/>
    <col min="19" max="25" width="10.875" style="76"/>
    <col min="26" max="26" width="5.125" style="76"/>
    <col min="27" max="16384" width="9" style="76"/>
  </cols>
  <sheetData>
    <row r="1" s="99" customFormat="1" ht="30" customHeight="1" spans="1:26">
      <c r="A1" s="73" t="s">
        <v>0</v>
      </c>
      <c r="B1" s="73"/>
      <c r="C1" s="73"/>
      <c r="D1" s="73"/>
      <c r="E1" s="73"/>
      <c r="F1" s="73"/>
      <c r="G1" s="73"/>
      <c r="H1" s="73"/>
      <c r="I1" s="73"/>
      <c r="J1" s="73"/>
      <c r="K1" s="73"/>
      <c r="L1" s="73"/>
      <c r="M1" s="73"/>
      <c r="N1" s="73"/>
      <c r="O1" s="73"/>
      <c r="P1" s="74"/>
      <c r="Q1" s="76"/>
      <c r="R1" s="79"/>
      <c r="S1" s="76"/>
      <c r="T1" s="76"/>
      <c r="U1" s="76"/>
      <c r="V1" s="76"/>
      <c r="W1" s="76"/>
      <c r="X1" s="76"/>
      <c r="Y1" s="76"/>
      <c r="Z1" s="76"/>
    </row>
    <row r="2" s="73" customFormat="1" ht="41" customHeight="1" spans="1:18">
      <c r="A2" s="80" t="s">
        <v>1</v>
      </c>
      <c r="B2" s="80" t="s">
        <v>2</v>
      </c>
      <c r="C2" s="80" t="s">
        <v>3</v>
      </c>
      <c r="D2" s="80" t="s">
        <v>4</v>
      </c>
      <c r="E2" s="80" t="s">
        <v>5</v>
      </c>
      <c r="F2" s="80" t="s">
        <v>6</v>
      </c>
      <c r="G2" s="80" t="s">
        <v>7</v>
      </c>
      <c r="H2" s="80" t="s">
        <v>8</v>
      </c>
      <c r="I2" s="80" t="s">
        <v>9</v>
      </c>
      <c r="J2" s="80" t="s">
        <v>10</v>
      </c>
      <c r="K2" s="80" t="s">
        <v>11</v>
      </c>
      <c r="L2" s="80" t="s">
        <v>12</v>
      </c>
      <c r="M2" s="80" t="s">
        <v>13</v>
      </c>
      <c r="N2" s="80" t="s">
        <v>14</v>
      </c>
      <c r="O2" s="80" t="s">
        <v>15</v>
      </c>
      <c r="P2" s="80" t="s">
        <v>16</v>
      </c>
      <c r="R2" s="95"/>
    </row>
    <row r="3" s="74" customFormat="1" ht="40" customHeight="1" spans="1:18">
      <c r="A3" s="81">
        <v>1</v>
      </c>
      <c r="B3" s="82" t="s">
        <v>17</v>
      </c>
      <c r="C3" s="83" t="s">
        <v>18</v>
      </c>
      <c r="D3" s="84" t="s">
        <v>19</v>
      </c>
      <c r="E3" s="11">
        <v>24</v>
      </c>
      <c r="F3" s="11">
        <v>192</v>
      </c>
      <c r="G3" s="85">
        <v>18</v>
      </c>
      <c r="H3" s="85">
        <v>3456</v>
      </c>
      <c r="I3" s="81">
        <v>71</v>
      </c>
      <c r="J3" s="85">
        <v>18</v>
      </c>
      <c r="K3" s="85">
        <v>1278</v>
      </c>
      <c r="L3" s="81">
        <v>0</v>
      </c>
      <c r="M3" s="93">
        <v>4734</v>
      </c>
      <c r="N3" s="93">
        <v>120</v>
      </c>
      <c r="O3" s="93">
        <v>4854</v>
      </c>
      <c r="P3" s="94" t="s">
        <v>20</v>
      </c>
      <c r="R3" s="96"/>
    </row>
    <row r="4" s="74" customFormat="1" ht="40" customHeight="1" spans="1:18">
      <c r="A4" s="81">
        <v>2</v>
      </c>
      <c r="B4" s="82" t="s">
        <v>17</v>
      </c>
      <c r="C4" s="83" t="s">
        <v>21</v>
      </c>
      <c r="D4" s="84" t="s">
        <v>19</v>
      </c>
      <c r="E4" s="11">
        <v>8</v>
      </c>
      <c r="F4" s="11">
        <v>64</v>
      </c>
      <c r="G4" s="85">
        <v>18</v>
      </c>
      <c r="H4" s="85">
        <v>1152</v>
      </c>
      <c r="I4" s="81">
        <v>30</v>
      </c>
      <c r="J4" s="85">
        <v>18</v>
      </c>
      <c r="K4" s="85">
        <v>540</v>
      </c>
      <c r="L4" s="81">
        <v>0</v>
      </c>
      <c r="M4" s="93">
        <v>1692</v>
      </c>
      <c r="N4" s="93">
        <v>40</v>
      </c>
      <c r="O4" s="93">
        <v>1732</v>
      </c>
      <c r="P4" s="94" t="s">
        <v>20</v>
      </c>
      <c r="R4" s="96"/>
    </row>
    <row r="5" s="74" customFormat="1" ht="40" customHeight="1" spans="1:18">
      <c r="A5" s="81">
        <v>3</v>
      </c>
      <c r="B5" s="82" t="s">
        <v>17</v>
      </c>
      <c r="C5" s="83" t="s">
        <v>22</v>
      </c>
      <c r="D5" s="84" t="s">
        <v>19</v>
      </c>
      <c r="E5" s="11">
        <v>27</v>
      </c>
      <c r="F5" s="11">
        <v>216</v>
      </c>
      <c r="G5" s="85">
        <v>18</v>
      </c>
      <c r="H5" s="85">
        <v>3888</v>
      </c>
      <c r="I5" s="81">
        <v>79</v>
      </c>
      <c r="J5" s="85">
        <v>18</v>
      </c>
      <c r="K5" s="85">
        <v>1422</v>
      </c>
      <c r="L5" s="81">
        <v>-47.5</v>
      </c>
      <c r="M5" s="93">
        <v>5262.5</v>
      </c>
      <c r="N5" s="93">
        <v>135</v>
      </c>
      <c r="O5" s="93">
        <v>5397.5</v>
      </c>
      <c r="P5" s="94" t="s">
        <v>23</v>
      </c>
      <c r="R5" s="96"/>
    </row>
    <row r="6" s="74" customFormat="1" ht="40" customHeight="1" spans="1:18">
      <c r="A6" s="81">
        <v>4</v>
      </c>
      <c r="B6" s="82" t="s">
        <v>17</v>
      </c>
      <c r="C6" s="83" t="s">
        <v>24</v>
      </c>
      <c r="D6" s="84" t="s">
        <v>19</v>
      </c>
      <c r="E6" s="11">
        <v>21</v>
      </c>
      <c r="F6" s="11">
        <v>168</v>
      </c>
      <c r="G6" s="85">
        <v>18</v>
      </c>
      <c r="H6" s="85">
        <v>3024</v>
      </c>
      <c r="I6" s="81">
        <v>62</v>
      </c>
      <c r="J6" s="85">
        <v>18</v>
      </c>
      <c r="K6" s="85">
        <v>1116</v>
      </c>
      <c r="L6" s="81">
        <v>0</v>
      </c>
      <c r="M6" s="93">
        <v>4140</v>
      </c>
      <c r="N6" s="93">
        <v>105</v>
      </c>
      <c r="O6" s="93">
        <v>4245</v>
      </c>
      <c r="P6" s="94" t="s">
        <v>20</v>
      </c>
      <c r="R6" s="96"/>
    </row>
    <row r="7" s="74" customFormat="1" ht="40" customHeight="1" spans="1:18">
      <c r="A7" s="81">
        <v>5</v>
      </c>
      <c r="B7" s="82" t="s">
        <v>17</v>
      </c>
      <c r="C7" s="83" t="s">
        <v>25</v>
      </c>
      <c r="D7" s="84" t="s">
        <v>19</v>
      </c>
      <c r="E7" s="11">
        <v>28</v>
      </c>
      <c r="F7" s="11">
        <v>224</v>
      </c>
      <c r="G7" s="85">
        <v>18</v>
      </c>
      <c r="H7" s="85">
        <v>4032</v>
      </c>
      <c r="I7" s="81">
        <v>78</v>
      </c>
      <c r="J7" s="85">
        <v>18</v>
      </c>
      <c r="K7" s="85">
        <v>1404</v>
      </c>
      <c r="L7" s="81">
        <v>0</v>
      </c>
      <c r="M7" s="93">
        <v>5436</v>
      </c>
      <c r="N7" s="93">
        <v>140</v>
      </c>
      <c r="O7" s="93">
        <v>5576</v>
      </c>
      <c r="P7" s="94" t="s">
        <v>20</v>
      </c>
      <c r="R7" s="96"/>
    </row>
    <row r="8" s="74" customFormat="1" ht="40" customHeight="1" spans="1:18">
      <c r="A8" s="81">
        <v>6</v>
      </c>
      <c r="B8" s="82" t="s">
        <v>17</v>
      </c>
      <c r="C8" s="83" t="s">
        <v>26</v>
      </c>
      <c r="D8" s="84" t="s">
        <v>19</v>
      </c>
      <c r="E8" s="11">
        <v>27</v>
      </c>
      <c r="F8" s="11">
        <v>215</v>
      </c>
      <c r="G8" s="85">
        <v>18</v>
      </c>
      <c r="H8" s="85">
        <v>3870</v>
      </c>
      <c r="I8" s="81">
        <v>76</v>
      </c>
      <c r="J8" s="85">
        <v>18</v>
      </c>
      <c r="K8" s="85">
        <v>1368</v>
      </c>
      <c r="L8" s="81">
        <v>0</v>
      </c>
      <c r="M8" s="93">
        <v>5238</v>
      </c>
      <c r="N8" s="93">
        <v>135</v>
      </c>
      <c r="O8" s="93">
        <v>5373</v>
      </c>
      <c r="P8" s="94" t="s">
        <v>20</v>
      </c>
      <c r="R8" s="96"/>
    </row>
    <row r="9" s="74" customFormat="1" ht="40" customHeight="1" spans="1:18">
      <c r="A9" s="81">
        <v>7</v>
      </c>
      <c r="B9" s="82" t="s">
        <v>17</v>
      </c>
      <c r="C9" s="82" t="s">
        <v>27</v>
      </c>
      <c r="D9" s="84" t="s">
        <v>19</v>
      </c>
      <c r="E9" s="11">
        <v>23.5</v>
      </c>
      <c r="F9" s="11">
        <v>188.5</v>
      </c>
      <c r="G9" s="85">
        <v>18</v>
      </c>
      <c r="H9" s="85">
        <v>3393</v>
      </c>
      <c r="I9" s="81">
        <v>69</v>
      </c>
      <c r="J9" s="85">
        <v>18</v>
      </c>
      <c r="K9" s="85">
        <v>1242</v>
      </c>
      <c r="L9" s="81">
        <v>0</v>
      </c>
      <c r="M9" s="93">
        <v>4635</v>
      </c>
      <c r="N9" s="93">
        <v>117.5</v>
      </c>
      <c r="O9" s="93">
        <v>4752.5</v>
      </c>
      <c r="P9" s="94" t="s">
        <v>20</v>
      </c>
      <c r="R9" s="96"/>
    </row>
    <row r="10" s="74" customFormat="1" ht="40" customHeight="1" spans="1:18">
      <c r="A10" s="81">
        <v>8</v>
      </c>
      <c r="B10" s="82" t="s">
        <v>17</v>
      </c>
      <c r="C10" s="83" t="s">
        <v>28</v>
      </c>
      <c r="D10" s="84" t="s">
        <v>19</v>
      </c>
      <c r="E10" s="11">
        <v>1</v>
      </c>
      <c r="F10" s="11">
        <v>8</v>
      </c>
      <c r="G10" s="85">
        <v>18</v>
      </c>
      <c r="H10" s="85">
        <v>144</v>
      </c>
      <c r="I10" s="81">
        <v>3.5</v>
      </c>
      <c r="J10" s="85">
        <v>18</v>
      </c>
      <c r="K10" s="85">
        <v>63</v>
      </c>
      <c r="L10" s="81">
        <v>-212</v>
      </c>
      <c r="M10" s="93">
        <v>-5</v>
      </c>
      <c r="N10" s="93">
        <v>5</v>
      </c>
      <c r="O10" s="93">
        <v>0</v>
      </c>
      <c r="P10" s="94">
        <v>0</v>
      </c>
      <c r="R10" s="96"/>
    </row>
    <row r="11" s="74" customFormat="1" ht="40" customHeight="1" spans="1:18">
      <c r="A11" s="81">
        <v>9</v>
      </c>
      <c r="B11" s="82" t="s">
        <v>17</v>
      </c>
      <c r="C11" s="83" t="s">
        <v>29</v>
      </c>
      <c r="D11" s="84" t="s">
        <v>19</v>
      </c>
      <c r="E11" s="11">
        <v>23.5</v>
      </c>
      <c r="F11" s="11">
        <v>187.5</v>
      </c>
      <c r="G11" s="85">
        <v>18</v>
      </c>
      <c r="H11" s="85">
        <v>3375</v>
      </c>
      <c r="I11" s="81">
        <v>67.5</v>
      </c>
      <c r="J11" s="85">
        <v>18</v>
      </c>
      <c r="K11" s="85">
        <v>1215</v>
      </c>
      <c r="L11" s="81">
        <v>-105</v>
      </c>
      <c r="M11" s="93">
        <v>4485</v>
      </c>
      <c r="N11" s="93">
        <v>117.5</v>
      </c>
      <c r="O11" s="93">
        <v>4602.5</v>
      </c>
      <c r="P11" s="94" t="s">
        <v>30</v>
      </c>
      <c r="R11" s="96"/>
    </row>
    <row r="12" s="74" customFormat="1" ht="40" customHeight="1" spans="1:18">
      <c r="A12" s="81">
        <v>10</v>
      </c>
      <c r="B12" s="82" t="s">
        <v>17</v>
      </c>
      <c r="C12" s="83" t="s">
        <v>31</v>
      </c>
      <c r="D12" s="84" t="s">
        <v>19</v>
      </c>
      <c r="E12" s="11">
        <v>27</v>
      </c>
      <c r="F12" s="11">
        <v>216</v>
      </c>
      <c r="G12" s="85">
        <v>18</v>
      </c>
      <c r="H12" s="85">
        <v>3888</v>
      </c>
      <c r="I12" s="81">
        <v>74</v>
      </c>
      <c r="J12" s="85">
        <v>18</v>
      </c>
      <c r="K12" s="85">
        <v>1332</v>
      </c>
      <c r="L12" s="81">
        <v>0</v>
      </c>
      <c r="M12" s="93">
        <v>5220</v>
      </c>
      <c r="N12" s="93">
        <v>135</v>
      </c>
      <c r="O12" s="93">
        <v>5355</v>
      </c>
      <c r="P12" s="94" t="s">
        <v>20</v>
      </c>
      <c r="R12" s="96"/>
    </row>
    <row r="13" s="74" customFormat="1" ht="40" customHeight="1" spans="1:18">
      <c r="A13" s="81">
        <v>11</v>
      </c>
      <c r="B13" s="82" t="s">
        <v>32</v>
      </c>
      <c r="C13" s="83" t="s">
        <v>33</v>
      </c>
      <c r="D13" s="84" t="s">
        <v>19</v>
      </c>
      <c r="E13" s="11">
        <v>24</v>
      </c>
      <c r="F13" s="11">
        <v>192</v>
      </c>
      <c r="G13" s="85">
        <v>18</v>
      </c>
      <c r="H13" s="85">
        <v>3456</v>
      </c>
      <c r="I13" s="81">
        <v>66.5</v>
      </c>
      <c r="J13" s="85">
        <v>18</v>
      </c>
      <c r="K13" s="85">
        <v>1197</v>
      </c>
      <c r="L13" s="81">
        <v>-70</v>
      </c>
      <c r="M13" s="93">
        <v>4583</v>
      </c>
      <c r="N13" s="93">
        <v>120</v>
      </c>
      <c r="O13" s="93">
        <v>4703</v>
      </c>
      <c r="P13" s="94" t="s">
        <v>34</v>
      </c>
      <c r="R13" s="96"/>
    </row>
    <row r="14" s="74" customFormat="1" ht="40" customHeight="1" spans="1:18">
      <c r="A14" s="81">
        <v>12</v>
      </c>
      <c r="B14" s="82" t="s">
        <v>32</v>
      </c>
      <c r="C14" s="83" t="s">
        <v>35</v>
      </c>
      <c r="D14" s="84" t="s">
        <v>19</v>
      </c>
      <c r="E14" s="11">
        <v>19</v>
      </c>
      <c r="F14" s="11">
        <v>152</v>
      </c>
      <c r="G14" s="85">
        <v>18</v>
      </c>
      <c r="H14" s="85">
        <v>2736</v>
      </c>
      <c r="I14" s="81">
        <v>37</v>
      </c>
      <c r="J14" s="85">
        <v>18</v>
      </c>
      <c r="K14" s="85">
        <v>666</v>
      </c>
      <c r="L14" s="81">
        <v>0</v>
      </c>
      <c r="M14" s="93">
        <v>3402</v>
      </c>
      <c r="N14" s="93">
        <v>95</v>
      </c>
      <c r="O14" s="93">
        <v>3497</v>
      </c>
      <c r="P14" s="94" t="s">
        <v>20</v>
      </c>
      <c r="R14" s="96"/>
    </row>
    <row r="15" s="74" customFormat="1" ht="40" customHeight="1" spans="1:18">
      <c r="A15" s="81">
        <v>13</v>
      </c>
      <c r="B15" s="82" t="s">
        <v>32</v>
      </c>
      <c r="C15" s="83" t="s">
        <v>36</v>
      </c>
      <c r="D15" s="84" t="s">
        <v>19</v>
      </c>
      <c r="E15" s="11">
        <v>14</v>
      </c>
      <c r="F15" s="11">
        <v>115</v>
      </c>
      <c r="G15" s="85">
        <v>18</v>
      </c>
      <c r="H15" s="85">
        <v>2070</v>
      </c>
      <c r="I15" s="81">
        <v>39</v>
      </c>
      <c r="J15" s="85">
        <v>18</v>
      </c>
      <c r="K15" s="85">
        <v>702</v>
      </c>
      <c r="L15" s="81">
        <v>-20</v>
      </c>
      <c r="M15" s="93">
        <v>2752</v>
      </c>
      <c r="N15" s="93">
        <v>70</v>
      </c>
      <c r="O15" s="93">
        <v>2822</v>
      </c>
      <c r="P15" s="94" t="s">
        <v>37</v>
      </c>
      <c r="R15" s="96"/>
    </row>
    <row r="16" s="74" customFormat="1" ht="40" customHeight="1" spans="1:18">
      <c r="A16" s="81">
        <v>14</v>
      </c>
      <c r="B16" s="82" t="s">
        <v>32</v>
      </c>
      <c r="C16" s="83" t="s">
        <v>38</v>
      </c>
      <c r="D16" s="84" t="s">
        <v>19</v>
      </c>
      <c r="E16" s="11">
        <v>7</v>
      </c>
      <c r="F16" s="11">
        <v>56</v>
      </c>
      <c r="G16" s="85">
        <v>18</v>
      </c>
      <c r="H16" s="85">
        <v>1008</v>
      </c>
      <c r="I16" s="81">
        <v>17</v>
      </c>
      <c r="J16" s="85">
        <v>18</v>
      </c>
      <c r="K16" s="85">
        <v>306</v>
      </c>
      <c r="L16" s="81">
        <v>0</v>
      </c>
      <c r="M16" s="93">
        <v>1314</v>
      </c>
      <c r="N16" s="93">
        <v>35</v>
      </c>
      <c r="O16" s="93">
        <v>1349</v>
      </c>
      <c r="P16" s="94" t="s">
        <v>20</v>
      </c>
      <c r="R16" s="96"/>
    </row>
    <row r="17" s="74" customFormat="1" ht="40" customHeight="1" spans="1:18">
      <c r="A17" s="81">
        <v>15</v>
      </c>
      <c r="B17" s="82" t="s">
        <v>32</v>
      </c>
      <c r="C17" s="83" t="s">
        <v>39</v>
      </c>
      <c r="D17" s="84" t="s">
        <v>19</v>
      </c>
      <c r="E17" s="11">
        <v>10.5</v>
      </c>
      <c r="F17" s="11">
        <v>87</v>
      </c>
      <c r="G17" s="85">
        <v>18</v>
      </c>
      <c r="H17" s="85">
        <v>1566</v>
      </c>
      <c r="I17" s="81">
        <v>26</v>
      </c>
      <c r="J17" s="85">
        <v>18</v>
      </c>
      <c r="K17" s="85">
        <v>468</v>
      </c>
      <c r="L17" s="81">
        <v>0</v>
      </c>
      <c r="M17" s="93">
        <v>2034</v>
      </c>
      <c r="N17" s="93">
        <v>52.5</v>
      </c>
      <c r="O17" s="93">
        <v>2086.5</v>
      </c>
      <c r="P17" s="94" t="s">
        <v>20</v>
      </c>
      <c r="R17" s="96"/>
    </row>
    <row r="18" s="74" customFormat="1" ht="40" customHeight="1" spans="1:18">
      <c r="A18" s="81">
        <v>16</v>
      </c>
      <c r="B18" s="82" t="s">
        <v>32</v>
      </c>
      <c r="C18" s="83" t="s">
        <v>40</v>
      </c>
      <c r="D18" s="84" t="s">
        <v>19</v>
      </c>
      <c r="E18" s="11">
        <v>12</v>
      </c>
      <c r="F18" s="11">
        <v>96</v>
      </c>
      <c r="G18" s="85">
        <v>18</v>
      </c>
      <c r="H18" s="85">
        <v>1728</v>
      </c>
      <c r="I18" s="81">
        <v>32</v>
      </c>
      <c r="J18" s="85">
        <v>18</v>
      </c>
      <c r="K18" s="85">
        <v>576</v>
      </c>
      <c r="L18" s="81">
        <v>-77.5</v>
      </c>
      <c r="M18" s="93">
        <v>2226.5</v>
      </c>
      <c r="N18" s="93">
        <v>60</v>
      </c>
      <c r="O18" s="93">
        <v>2286.5</v>
      </c>
      <c r="P18" s="94" t="s">
        <v>41</v>
      </c>
      <c r="R18" s="96"/>
    </row>
    <row r="19" s="74" customFormat="1" ht="40" customHeight="1" spans="1:18">
      <c r="A19" s="81">
        <v>17</v>
      </c>
      <c r="B19" s="82" t="s">
        <v>42</v>
      </c>
      <c r="C19" s="83" t="s">
        <v>21</v>
      </c>
      <c r="D19" s="84" t="s">
        <v>19</v>
      </c>
      <c r="E19" s="11">
        <v>20</v>
      </c>
      <c r="F19" s="11">
        <v>160</v>
      </c>
      <c r="G19" s="85">
        <v>18</v>
      </c>
      <c r="H19" s="85">
        <v>2880</v>
      </c>
      <c r="I19" s="81">
        <v>58</v>
      </c>
      <c r="J19" s="85">
        <v>18</v>
      </c>
      <c r="K19" s="85">
        <v>1044</v>
      </c>
      <c r="L19" s="81">
        <v>0</v>
      </c>
      <c r="M19" s="93">
        <v>3924</v>
      </c>
      <c r="N19" s="93">
        <v>100</v>
      </c>
      <c r="O19" s="93">
        <v>4024</v>
      </c>
      <c r="P19" s="94" t="s">
        <v>20</v>
      </c>
      <c r="R19" s="96"/>
    </row>
    <row r="20" s="74" customFormat="1" ht="40" customHeight="1" spans="1:18">
      <c r="A20" s="81">
        <v>18</v>
      </c>
      <c r="B20" s="82" t="s">
        <v>42</v>
      </c>
      <c r="C20" s="83" t="s">
        <v>43</v>
      </c>
      <c r="D20" s="84" t="s">
        <v>19</v>
      </c>
      <c r="E20" s="11">
        <v>3</v>
      </c>
      <c r="F20" s="11">
        <v>26</v>
      </c>
      <c r="G20" s="85">
        <v>18</v>
      </c>
      <c r="H20" s="85">
        <v>468</v>
      </c>
      <c r="I20" s="81">
        <v>10.5</v>
      </c>
      <c r="J20" s="85">
        <v>18</v>
      </c>
      <c r="K20" s="85">
        <v>189</v>
      </c>
      <c r="L20" s="81">
        <v>0</v>
      </c>
      <c r="M20" s="93">
        <v>657</v>
      </c>
      <c r="N20" s="93">
        <v>15</v>
      </c>
      <c r="O20" s="93">
        <v>672</v>
      </c>
      <c r="P20" s="94" t="s">
        <v>20</v>
      </c>
      <c r="R20" s="96"/>
    </row>
    <row r="21" s="74" customFormat="1" ht="40" customHeight="1" spans="1:18">
      <c r="A21" s="81">
        <v>19</v>
      </c>
      <c r="B21" s="82" t="s">
        <v>42</v>
      </c>
      <c r="C21" s="83" t="s">
        <v>44</v>
      </c>
      <c r="D21" s="84" t="s">
        <v>19</v>
      </c>
      <c r="E21" s="11">
        <v>15</v>
      </c>
      <c r="F21" s="11">
        <v>120</v>
      </c>
      <c r="G21" s="85">
        <v>18</v>
      </c>
      <c r="H21" s="85">
        <v>2160</v>
      </c>
      <c r="I21" s="81">
        <v>50</v>
      </c>
      <c r="J21" s="85">
        <v>18</v>
      </c>
      <c r="K21" s="85">
        <v>900</v>
      </c>
      <c r="L21" s="81">
        <v>80</v>
      </c>
      <c r="M21" s="93">
        <v>3140</v>
      </c>
      <c r="N21" s="93">
        <v>75</v>
      </c>
      <c r="O21" s="93">
        <v>3215</v>
      </c>
      <c r="P21" s="94" t="s">
        <v>45</v>
      </c>
      <c r="R21" s="96"/>
    </row>
    <row r="22" s="75" customFormat="1" ht="27" customHeight="1" spans="1:26">
      <c r="A22" s="86" t="s">
        <v>46</v>
      </c>
      <c r="B22" s="86"/>
      <c r="C22" s="86"/>
      <c r="D22" s="87"/>
      <c r="E22" s="81">
        <v>334.5</v>
      </c>
      <c r="F22" s="81">
        <v>2683</v>
      </c>
      <c r="G22" s="81">
        <v>342</v>
      </c>
      <c r="H22" s="81">
        <v>48294</v>
      </c>
      <c r="I22" s="81">
        <v>946</v>
      </c>
      <c r="J22" s="81">
        <v>342</v>
      </c>
      <c r="K22" s="81">
        <v>17028</v>
      </c>
      <c r="L22" s="81">
        <v>-452</v>
      </c>
      <c r="M22" s="81">
        <v>64870</v>
      </c>
      <c r="N22" s="81">
        <v>1672.5</v>
      </c>
      <c r="O22" s="81">
        <v>66542.5</v>
      </c>
      <c r="P22" s="81"/>
      <c r="Q22" s="74"/>
      <c r="R22" s="96"/>
      <c r="S22" s="76"/>
      <c r="T22" s="76"/>
      <c r="U22" s="76"/>
      <c r="V22" s="76"/>
      <c r="W22" s="76"/>
      <c r="X22" s="76"/>
      <c r="Y22" s="76"/>
      <c r="Z22" s="76"/>
    </row>
    <row r="23" s="76" customFormat="1" ht="28" customHeight="1" spans="1:18">
      <c r="A23" s="88" t="s">
        <v>47</v>
      </c>
      <c r="B23" s="88"/>
      <c r="C23" s="88">
        <v>68538.78</v>
      </c>
      <c r="D23" s="88"/>
      <c r="E23" s="88"/>
      <c r="F23" s="88"/>
      <c r="G23" s="88"/>
      <c r="H23" s="88"/>
      <c r="I23" s="88"/>
      <c r="J23" s="88"/>
      <c r="K23" s="88"/>
      <c r="L23" s="88"/>
      <c r="M23" s="88"/>
      <c r="N23" s="88"/>
      <c r="O23" s="88"/>
      <c r="P23" s="88"/>
      <c r="Q23" s="74"/>
      <c r="R23" s="96"/>
    </row>
    <row r="24" s="75" customFormat="1" ht="21" customHeight="1" spans="1:26">
      <c r="A24" s="89"/>
      <c r="B24" s="89"/>
      <c r="C24" s="90"/>
      <c r="D24" s="78"/>
      <c r="E24" s="76"/>
      <c r="F24" s="76"/>
      <c r="G24" s="76"/>
      <c r="H24" s="76"/>
      <c r="I24" s="76"/>
      <c r="J24" s="76"/>
      <c r="K24" s="76"/>
      <c r="L24" s="76"/>
      <c r="M24" s="76"/>
      <c r="N24" s="76"/>
      <c r="O24" s="76"/>
      <c r="P24" s="76"/>
      <c r="Q24" s="76"/>
      <c r="R24" s="79"/>
      <c r="S24" s="76"/>
      <c r="T24" s="76"/>
      <c r="U24" s="76"/>
      <c r="V24" s="76"/>
      <c r="W24" s="76"/>
      <c r="X24" s="76"/>
      <c r="Y24" s="76"/>
      <c r="Z24" s="76"/>
    </row>
    <row r="25" s="75" customFormat="1" ht="21" customHeight="1" spans="1:26">
      <c r="A25" s="89"/>
      <c r="B25" s="89"/>
      <c r="C25" s="90"/>
      <c r="D25" s="78"/>
      <c r="E25" s="76"/>
      <c r="F25" s="76"/>
      <c r="G25" s="76"/>
      <c r="H25" s="76"/>
      <c r="I25" s="76"/>
      <c r="J25" s="76"/>
      <c r="K25" s="76"/>
      <c r="L25" s="76"/>
      <c r="M25" s="76"/>
      <c r="N25" s="76"/>
      <c r="O25" s="76"/>
      <c r="P25" s="76"/>
      <c r="Q25" s="76"/>
      <c r="R25" s="79"/>
      <c r="S25" s="76"/>
      <c r="T25" s="76"/>
      <c r="U25" s="76"/>
      <c r="V25" s="76"/>
      <c r="W25" s="76"/>
      <c r="X25" s="76"/>
      <c r="Y25" s="76"/>
      <c r="Z25" s="76"/>
    </row>
    <row r="26" s="75" customFormat="1" ht="14.25" spans="3:18">
      <c r="C26" s="90"/>
      <c r="D26" s="78"/>
      <c r="P26" s="76"/>
      <c r="R26" s="97"/>
    </row>
    <row r="27" s="77" customFormat="1" customHeight="1" spans="1:18">
      <c r="A27" s="91"/>
      <c r="B27" s="92" t="s">
        <v>48</v>
      </c>
      <c r="C27" s="90"/>
      <c r="D27" s="92"/>
      <c r="E27" s="92"/>
      <c r="F27" s="92"/>
      <c r="G27" s="92"/>
      <c r="H27" s="92"/>
      <c r="I27" s="92" t="s">
        <v>49</v>
      </c>
      <c r="J27" s="91"/>
      <c r="K27" s="91"/>
      <c r="L27" s="91"/>
      <c r="M27" s="91"/>
      <c r="N27" s="91"/>
      <c r="O27" s="91"/>
      <c r="R27" s="98"/>
    </row>
    <row r="28" s="75" customFormat="1" customHeight="1" spans="1:18">
      <c r="A28" s="76"/>
      <c r="B28" s="76"/>
      <c r="C28" s="90"/>
      <c r="D28" s="78"/>
      <c r="E28" s="76"/>
      <c r="F28" s="76"/>
      <c r="G28" s="76"/>
      <c r="H28" s="76"/>
      <c r="I28" s="76"/>
      <c r="J28" s="76"/>
      <c r="K28" s="76"/>
      <c r="L28" s="76"/>
      <c r="M28" s="76"/>
      <c r="N28" s="76"/>
      <c r="O28" s="76"/>
      <c r="P28" s="76"/>
      <c r="Q28" s="75"/>
      <c r="R28" s="97"/>
    </row>
    <row r="29" s="76" customFormat="1" customHeight="1" spans="3:18">
      <c r="C29"/>
      <c r="D29"/>
      <c r="E29"/>
      <c r="F29" s="76"/>
      <c r="G29" s="76"/>
      <c r="H29" s="76"/>
      <c r="R29" s="79"/>
    </row>
    <row r="30" s="75" customFormat="1" customHeight="1" spans="1:26">
      <c r="A30" s="76"/>
      <c r="B30" s="76"/>
      <c r="C30" t="s">
        <v>2</v>
      </c>
      <c r="D30" t="s">
        <v>50</v>
      </c>
      <c r="E30"/>
      <c r="F30" s="76"/>
      <c r="G30" s="76"/>
      <c r="H30" s="76"/>
      <c r="I30" s="76"/>
      <c r="J30" s="76"/>
      <c r="K30" s="76"/>
      <c r="L30" s="76"/>
      <c r="M30" s="76"/>
      <c r="N30" s="76"/>
      <c r="O30" s="76"/>
      <c r="P30" s="76"/>
      <c r="Q30" s="76"/>
      <c r="R30" s="79"/>
      <c r="S30" s="76"/>
      <c r="T30" s="76"/>
      <c r="U30" s="76"/>
      <c r="V30" s="76"/>
      <c r="W30" s="76"/>
      <c r="X30" s="76"/>
      <c r="Y30" s="76"/>
      <c r="Z30" s="76"/>
    </row>
    <row r="31" s="75" customFormat="1" customHeight="1" spans="1:26">
      <c r="A31" s="76"/>
      <c r="B31" s="76"/>
      <c r="C31" t="s">
        <v>17</v>
      </c>
      <c r="D31">
        <v>41887.5</v>
      </c>
      <c r="E31"/>
      <c r="F31" s="76"/>
      <c r="G31" s="76"/>
      <c r="H31" s="76"/>
      <c r="I31" s="76"/>
      <c r="J31" s="76"/>
      <c r="K31" s="76"/>
      <c r="L31" s="76"/>
      <c r="M31" s="76"/>
      <c r="N31" s="76"/>
      <c r="O31" s="76"/>
      <c r="P31" s="76"/>
      <c r="Q31" s="76"/>
      <c r="R31" s="79"/>
      <c r="S31" s="76"/>
      <c r="T31" s="76"/>
      <c r="U31" s="76"/>
      <c r="V31" s="76"/>
      <c r="W31" s="76"/>
      <c r="X31" s="76"/>
      <c r="Y31" s="76"/>
      <c r="Z31" s="76"/>
    </row>
    <row r="32" s="75" customFormat="1" customHeight="1" spans="1:26">
      <c r="A32" s="76"/>
      <c r="B32" s="76"/>
      <c r="C32" t="s">
        <v>32</v>
      </c>
      <c r="D32">
        <v>16744</v>
      </c>
      <c r="E32"/>
      <c r="F32" s="76"/>
      <c r="G32" s="76"/>
      <c r="H32" s="76"/>
      <c r="I32" s="76"/>
      <c r="J32" s="76"/>
      <c r="K32" s="76"/>
      <c r="L32" s="76"/>
      <c r="M32" s="76"/>
      <c r="N32" s="76"/>
      <c r="O32" s="76"/>
      <c r="P32" s="76"/>
      <c r="Q32" s="76"/>
      <c r="R32" s="79"/>
      <c r="S32" s="76"/>
      <c r="T32" s="76"/>
      <c r="U32" s="76"/>
      <c r="V32" s="76"/>
      <c r="W32" s="76"/>
      <c r="X32" s="76"/>
      <c r="Y32" s="76"/>
      <c r="Z32" s="76"/>
    </row>
    <row r="33" s="77" customFormat="1" customHeight="1" spans="1:26">
      <c r="A33" s="76"/>
      <c r="B33" s="76"/>
      <c r="C33" t="s">
        <v>42</v>
      </c>
      <c r="D33">
        <v>7911</v>
      </c>
      <c r="E33"/>
      <c r="F33" s="76"/>
      <c r="G33" s="76"/>
      <c r="H33" s="76"/>
      <c r="I33" s="76"/>
      <c r="J33" s="76"/>
      <c r="K33" s="76"/>
      <c r="L33" s="76"/>
      <c r="M33" s="76"/>
      <c r="N33" s="76"/>
      <c r="O33" s="76"/>
      <c r="P33" s="76"/>
      <c r="Q33" s="76"/>
      <c r="R33" s="79"/>
      <c r="S33" s="76"/>
      <c r="T33" s="76"/>
      <c r="U33" s="76"/>
      <c r="V33" s="76"/>
      <c r="W33" s="76"/>
      <c r="X33" s="76"/>
      <c r="Y33" s="76"/>
      <c r="Z33" s="76"/>
    </row>
    <row r="34" s="76" customFormat="1" customHeight="1" spans="3:18">
      <c r="C34" t="s">
        <v>51</v>
      </c>
      <c r="D34">
        <v>66542.5</v>
      </c>
      <c r="E34"/>
      <c r="R34" s="79"/>
    </row>
    <row r="35" s="76" customFormat="1" customHeight="1" spans="3:18">
      <c r="C35"/>
      <c r="D35"/>
      <c r="E35"/>
      <c r="R35" s="79"/>
    </row>
    <row r="36" s="76" customFormat="1" customHeight="1" spans="3:18">
      <c r="C36"/>
      <c r="D36"/>
      <c r="E36"/>
      <c r="R36" s="79"/>
    </row>
    <row r="37" s="76" customFormat="1" customHeight="1" spans="3:18">
      <c r="C37"/>
      <c r="D37"/>
      <c r="E37"/>
      <c r="R37" s="79"/>
    </row>
    <row r="38" s="76" customFormat="1" customHeight="1" spans="3:18">
      <c r="C38"/>
      <c r="D38"/>
      <c r="E38"/>
      <c r="R38" s="79"/>
    </row>
    <row r="39" s="76" customFormat="1" customHeight="1" spans="3:18">
      <c r="C39"/>
      <c r="D39"/>
      <c r="E39"/>
      <c r="R39" s="79"/>
    </row>
    <row r="40" s="76" customFormat="1" customHeight="1" spans="3:18">
      <c r="C40"/>
      <c r="D40"/>
      <c r="E40"/>
      <c r="R40" s="79"/>
    </row>
    <row r="41" s="76" customFormat="1" customHeight="1" spans="3:18">
      <c r="C41"/>
      <c r="D41"/>
      <c r="E41"/>
      <c r="R41" s="79"/>
    </row>
    <row r="42" s="76" customFormat="1" customHeight="1" spans="3:18">
      <c r="C42"/>
      <c r="D42"/>
      <c r="E42"/>
      <c r="R42" s="79"/>
    </row>
    <row r="43" s="76" customFormat="1" customHeight="1" spans="3:18">
      <c r="C43"/>
      <c r="D43"/>
      <c r="E43"/>
      <c r="R43" s="79"/>
    </row>
    <row r="44" s="76" customFormat="1" customHeight="1" spans="3:18">
      <c r="C44"/>
      <c r="D44"/>
      <c r="E44"/>
      <c r="R44" s="79"/>
    </row>
    <row r="45" s="76" customFormat="1" customHeight="1" spans="3:18">
      <c r="C45"/>
      <c r="D45"/>
      <c r="E45"/>
      <c r="R45" s="79"/>
    </row>
    <row r="46" s="76" customFormat="1" customHeight="1" spans="3:18">
      <c r="C46"/>
      <c r="D46"/>
      <c r="E46"/>
      <c r="R46" s="79"/>
    </row>
    <row r="47" s="76" customFormat="1" customHeight="1" spans="3:18">
      <c r="C47"/>
      <c r="D47"/>
      <c r="E47"/>
      <c r="R47" s="79"/>
    </row>
    <row r="48" s="76" customFormat="1" customHeight="1" spans="4:18">
      <c r="D48" s="78"/>
      <c r="R48" s="79"/>
    </row>
    <row r="49" s="76" customFormat="1" customHeight="1" spans="4:18">
      <c r="D49" s="78"/>
      <c r="R49" s="79"/>
    </row>
    <row r="50" s="76" customFormat="1" customHeight="1" spans="4:18">
      <c r="D50" s="78"/>
      <c r="R50" s="79"/>
    </row>
    <row r="51" s="76" customFormat="1" customHeight="1" spans="4:18">
      <c r="D51" s="78"/>
      <c r="R51" s="79"/>
    </row>
    <row r="52" s="76" customFormat="1" customHeight="1" spans="4:18">
      <c r="D52" s="78"/>
      <c r="R52" s="79"/>
    </row>
    <row r="53" s="76" customFormat="1" customHeight="1" spans="4:18">
      <c r="D53" s="78"/>
      <c r="R53" s="79"/>
    </row>
    <row r="54" s="76" customFormat="1" customHeight="1" spans="4:18">
      <c r="D54" s="78"/>
      <c r="R54" s="79"/>
    </row>
    <row r="55" s="76" customFormat="1" customHeight="1" spans="4:18">
      <c r="D55" s="78"/>
      <c r="R55" s="79"/>
    </row>
    <row r="56" s="76" customFormat="1" customHeight="1" spans="4:18">
      <c r="D56" s="78"/>
      <c r="R56" s="79"/>
    </row>
    <row r="57" s="76" customFormat="1" customHeight="1" spans="4:18">
      <c r="D57" s="78"/>
      <c r="R57" s="79"/>
    </row>
  </sheetData>
  <mergeCells count="3">
    <mergeCell ref="A1:P1"/>
    <mergeCell ref="A23:B23"/>
    <mergeCell ref="C23:P23"/>
  </mergeCells>
  <conditionalFormatting sqref="C16">
    <cfRule type="duplicateValues" dxfId="0" priority="4"/>
    <cfRule type="duplicateValues" dxfId="0" priority="3"/>
    <cfRule type="duplicateValues" dxfId="0" priority="2"/>
    <cfRule type="duplicateValues" dxfId="0" priority="1"/>
  </conditionalFormatting>
  <conditionalFormatting sqref="C23">
    <cfRule type="duplicateValues" dxfId="1" priority="26"/>
    <cfRule type="duplicateValues" dxfId="1" priority="25"/>
    <cfRule type="duplicateValues" dxfId="1" priority="24"/>
    <cfRule type="duplicateValues" dxfId="1" priority="23"/>
    <cfRule type="duplicateValues" dxfId="1" priority="22"/>
  </conditionalFormatting>
  <conditionalFormatting sqref="C24">
    <cfRule type="duplicateValues" dxfId="1" priority="36"/>
    <cfRule type="duplicateValues" dxfId="1" priority="35"/>
  </conditionalFormatting>
  <conditionalFormatting sqref="C25">
    <cfRule type="duplicateValues" dxfId="1" priority="34"/>
    <cfRule type="duplicateValues" dxfId="1" priority="33"/>
  </conditionalFormatting>
  <conditionalFormatting sqref="C26">
    <cfRule type="duplicateValues" dxfId="1" priority="32"/>
    <cfRule type="duplicateValues" dxfId="1" priority="31"/>
  </conditionalFormatting>
  <conditionalFormatting sqref="C27">
    <cfRule type="duplicateValues" dxfId="1" priority="30"/>
    <cfRule type="duplicateValues" dxfId="1" priority="29"/>
  </conditionalFormatting>
  <conditionalFormatting sqref="C28">
    <cfRule type="duplicateValues" dxfId="1" priority="38"/>
    <cfRule type="duplicateValues" dxfId="1" priority="37"/>
  </conditionalFormatting>
  <conditionalFormatting sqref="C3:C4">
    <cfRule type="duplicateValues" dxfId="1" priority="20"/>
  </conditionalFormatting>
  <conditionalFormatting sqref="C5:C7">
    <cfRule type="duplicateValues" dxfId="1" priority="19"/>
    <cfRule type="duplicateValues" dxfId="1" priority="18"/>
    <cfRule type="duplicateValues" dxfId="1" priority="17"/>
    <cfRule type="duplicateValues" dxfId="1" priority="16"/>
    <cfRule type="duplicateValues" dxfId="1" priority="15"/>
    <cfRule type="duplicateValues" dxfId="1" priority="14"/>
    <cfRule type="duplicateValues" dxfId="1" priority="13"/>
  </conditionalFormatting>
  <conditionalFormatting sqref="C8:C13">
    <cfRule type="duplicateValues" dxfId="0" priority="12"/>
    <cfRule type="duplicateValues" dxfId="0" priority="11"/>
    <cfRule type="duplicateValues" dxfId="0" priority="10"/>
    <cfRule type="duplicateValues" dxfId="0" priority="9"/>
  </conditionalFormatting>
  <conditionalFormatting sqref="C14:C15">
    <cfRule type="duplicateValues" dxfId="0" priority="8"/>
    <cfRule type="duplicateValues" dxfId="0" priority="7"/>
    <cfRule type="duplicateValues" dxfId="0" priority="6"/>
    <cfRule type="duplicateValues" dxfId="0" priority="5"/>
  </conditionalFormatting>
  <conditionalFormatting sqref="C1:C2 C22 C29:C1048576">
    <cfRule type="duplicateValues" dxfId="1" priority="42"/>
    <cfRule type="duplicateValues" dxfId="1" priority="41"/>
    <cfRule type="duplicateValues" dxfId="1" priority="40"/>
    <cfRule type="duplicateValues" dxfId="1" priority="39"/>
  </conditionalFormatting>
  <conditionalFormatting sqref="C1:C2 C22 C24:C1048576">
    <cfRule type="duplicateValues" dxfId="1" priority="28"/>
    <cfRule type="duplicateValues" dxfId="1" priority="27"/>
  </conditionalFormatting>
  <conditionalFormatting sqref="C1:C2 C22:C1048576">
    <cfRule type="duplicateValues" dxfId="1" priority="21"/>
  </conditionalFormatting>
  <pageMargins left="0.251388888888889" right="0.251388888888889" top="0.0784722222222222" bottom="0.0784722222222222" header="0.298611111111111" footer="0.298611111111111"/>
  <pageSetup paperSize="9" scale="75"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7"/>
  <sheetViews>
    <sheetView topLeftCell="A17" workbookViewId="0">
      <selection activeCell="A17" sqref="$A1:$XFD1048576"/>
    </sheetView>
  </sheetViews>
  <sheetFormatPr defaultColWidth="9" defaultRowHeight="18" customHeight="1"/>
  <cols>
    <col min="1" max="1" width="5.25" style="76" customWidth="1"/>
    <col min="2" max="2" width="11.625" style="76" customWidth="1"/>
    <col min="3" max="3" width="7.375" style="76"/>
    <col min="4" max="4" width="17.25" style="78"/>
    <col min="5" max="5" width="17.25" style="76"/>
    <col min="6" max="6" width="7.375" style="76"/>
    <col min="7" max="7" width="17.25" style="76"/>
    <col min="8" max="11" width="8.875" style="76" customWidth="1"/>
    <col min="12" max="12" width="8" style="76" customWidth="1"/>
    <col min="13" max="13" width="9.375" style="76" customWidth="1"/>
    <col min="14" max="14" width="8.875" style="76" customWidth="1"/>
    <col min="15" max="15" width="9.625" style="76" customWidth="1"/>
    <col min="16" max="16" width="24" style="76" customWidth="1"/>
    <col min="17" max="17" width="12.625" style="76"/>
    <col min="18" max="18" width="10.875" style="79"/>
    <col min="19" max="25" width="10.875" style="76"/>
    <col min="26" max="26" width="5.125" style="76"/>
    <col min="27" max="16384" width="9" style="76"/>
  </cols>
  <sheetData>
    <row r="1" ht="30" customHeight="1" spans="1:16">
      <c r="A1" s="73" t="s">
        <v>0</v>
      </c>
      <c r="B1" s="73"/>
      <c r="C1" s="73"/>
      <c r="D1" s="73"/>
      <c r="E1" s="73"/>
      <c r="F1" s="73"/>
      <c r="G1" s="73"/>
      <c r="H1" s="73"/>
      <c r="I1" s="73"/>
      <c r="J1" s="73"/>
      <c r="K1" s="73"/>
      <c r="L1" s="73"/>
      <c r="M1" s="73"/>
      <c r="N1" s="73"/>
      <c r="O1" s="73"/>
      <c r="P1" s="74"/>
    </row>
    <row r="2" s="73" customFormat="1" ht="41" customHeight="1" spans="1:18">
      <c r="A2" s="80" t="s">
        <v>1</v>
      </c>
      <c r="B2" s="80" t="s">
        <v>2</v>
      </c>
      <c r="C2" s="80" t="s">
        <v>3</v>
      </c>
      <c r="D2" s="80" t="s">
        <v>4</v>
      </c>
      <c r="E2" s="80" t="s">
        <v>5</v>
      </c>
      <c r="F2" s="80" t="s">
        <v>6</v>
      </c>
      <c r="G2" s="80" t="s">
        <v>7</v>
      </c>
      <c r="H2" s="80" t="s">
        <v>8</v>
      </c>
      <c r="I2" s="80" t="s">
        <v>9</v>
      </c>
      <c r="J2" s="80" t="s">
        <v>10</v>
      </c>
      <c r="K2" s="80" t="s">
        <v>11</v>
      </c>
      <c r="L2" s="80" t="s">
        <v>12</v>
      </c>
      <c r="M2" s="80" t="s">
        <v>13</v>
      </c>
      <c r="N2" s="80" t="s">
        <v>14</v>
      </c>
      <c r="O2" s="80" t="s">
        <v>15</v>
      </c>
      <c r="P2" s="80" t="s">
        <v>16</v>
      </c>
      <c r="R2" s="95"/>
    </row>
    <row r="3" s="74" customFormat="1" ht="40" customHeight="1" spans="1:18">
      <c r="A3" s="81">
        <f t="shared" ref="A3:A21" si="0">ROW()-2</f>
        <v>1</v>
      </c>
      <c r="B3" s="82" t="s">
        <v>17</v>
      </c>
      <c r="C3" s="83" t="s">
        <v>18</v>
      </c>
      <c r="D3" s="84" t="s">
        <v>19</v>
      </c>
      <c r="E3" s="11">
        <f>VLOOKUP(C3,考勤!A:AJ,35,0)</f>
        <v>24</v>
      </c>
      <c r="F3" s="11">
        <f>VLOOKUP(C3,考勤!$A$5:AP100,42,0)</f>
        <v>192</v>
      </c>
      <c r="G3" s="85">
        <v>18</v>
      </c>
      <c r="H3" s="85">
        <f t="shared" ref="H3:H21" si="1">F3*G3</f>
        <v>3456</v>
      </c>
      <c r="I3" s="81">
        <f>VLOOKUP(C3,考勤!$A$5:AP100,41,0)</f>
        <v>71</v>
      </c>
      <c r="J3" s="85">
        <v>18</v>
      </c>
      <c r="K3" s="85">
        <f t="shared" ref="K3:K21" si="2">I3*J3</f>
        <v>1278</v>
      </c>
      <c r="L3" s="81">
        <f>IFERROR(VLOOKUP(C3,奖惩!B:D,3,0),0)</f>
        <v>0</v>
      </c>
      <c r="M3" s="93">
        <f t="shared" ref="M3:M21" si="3">H3+K3+L3</f>
        <v>4734</v>
      </c>
      <c r="N3" s="93">
        <f t="shared" ref="N3:N21" si="4">E3*5</f>
        <v>120</v>
      </c>
      <c r="O3" s="93">
        <f t="shared" ref="O3:O21" si="5">M3+N3</f>
        <v>4854</v>
      </c>
      <c r="P3" s="94" t="str">
        <f>IFERROR(VLOOKUP(C3,奖惩!B:C,2,0),"")</f>
        <v/>
      </c>
      <c r="R3" s="96"/>
    </row>
    <row r="4" s="74" customFormat="1" ht="40" customHeight="1" spans="1:18">
      <c r="A4" s="81">
        <f t="shared" si="0"/>
        <v>2</v>
      </c>
      <c r="B4" s="82" t="s">
        <v>17</v>
      </c>
      <c r="C4" s="83" t="s">
        <v>21</v>
      </c>
      <c r="D4" s="84" t="s">
        <v>19</v>
      </c>
      <c r="E4" s="11">
        <f>VLOOKUP(C4,考勤!A:AJ,35,0)</f>
        <v>8</v>
      </c>
      <c r="F4" s="11">
        <f>VLOOKUP(C4,考勤!$A$5:AP101,42,0)</f>
        <v>64</v>
      </c>
      <c r="G4" s="85">
        <v>18</v>
      </c>
      <c r="H4" s="85">
        <f t="shared" si="1"/>
        <v>1152</v>
      </c>
      <c r="I4" s="81">
        <f>VLOOKUP(C4,考勤!$A$5:AP101,41,0)</f>
        <v>30</v>
      </c>
      <c r="J4" s="85">
        <v>18</v>
      </c>
      <c r="K4" s="85">
        <f t="shared" si="2"/>
        <v>540</v>
      </c>
      <c r="L4" s="81">
        <f>IFERROR(VLOOKUP(C4,奖惩!B:D,3,0),0)</f>
        <v>0</v>
      </c>
      <c r="M4" s="93">
        <f t="shared" si="3"/>
        <v>1692</v>
      </c>
      <c r="N4" s="93">
        <f t="shared" si="4"/>
        <v>40</v>
      </c>
      <c r="O4" s="93">
        <f t="shared" si="5"/>
        <v>1732</v>
      </c>
      <c r="P4" s="94" t="str">
        <f>IFERROR(VLOOKUP(C4,奖惩!B:C,2,0),"")</f>
        <v/>
      </c>
      <c r="R4" s="96"/>
    </row>
    <row r="5" s="74" customFormat="1" ht="40" customHeight="1" spans="1:18">
      <c r="A5" s="81">
        <f t="shared" si="0"/>
        <v>3</v>
      </c>
      <c r="B5" s="82" t="s">
        <v>17</v>
      </c>
      <c r="C5" s="83" t="s">
        <v>22</v>
      </c>
      <c r="D5" s="84" t="s">
        <v>19</v>
      </c>
      <c r="E5" s="11">
        <f>VLOOKUP(C5,考勤!A:AJ,35,0)</f>
        <v>27</v>
      </c>
      <c r="F5" s="11">
        <f>VLOOKUP(C5,考勤!$A$5:AP102,42,0)</f>
        <v>216</v>
      </c>
      <c r="G5" s="85">
        <v>18</v>
      </c>
      <c r="H5" s="85">
        <f t="shared" si="1"/>
        <v>3888</v>
      </c>
      <c r="I5" s="81">
        <f>VLOOKUP(C5,考勤!$A$5:AP102,41,0)</f>
        <v>79</v>
      </c>
      <c r="J5" s="85">
        <v>18</v>
      </c>
      <c r="K5" s="85">
        <f t="shared" si="2"/>
        <v>1422</v>
      </c>
      <c r="L5" s="81">
        <f>IFERROR(VLOOKUP(C5,奖惩!B:D,3,0),0)</f>
        <v>-47.5</v>
      </c>
      <c r="M5" s="93">
        <f t="shared" si="3"/>
        <v>5262.5</v>
      </c>
      <c r="N5" s="93">
        <f t="shared" si="4"/>
        <v>135</v>
      </c>
      <c r="O5" s="93">
        <f t="shared" si="5"/>
        <v>5397.5</v>
      </c>
      <c r="P5" s="94" t="str">
        <f>IFERROR(VLOOKUP(C5,奖惩!B:C,2,0),"")</f>
        <v>扣：秋季一件*50%</v>
      </c>
      <c r="R5" s="96"/>
    </row>
    <row r="6" s="74" customFormat="1" ht="40" customHeight="1" spans="1:18">
      <c r="A6" s="81">
        <f t="shared" si="0"/>
        <v>4</v>
      </c>
      <c r="B6" s="82" t="s">
        <v>17</v>
      </c>
      <c r="C6" s="83" t="s">
        <v>24</v>
      </c>
      <c r="D6" s="84" t="s">
        <v>19</v>
      </c>
      <c r="E6" s="11">
        <f>VLOOKUP(C6,考勤!A:AJ,35,0)</f>
        <v>21</v>
      </c>
      <c r="F6" s="11">
        <f>VLOOKUP(C6,考勤!$A$5:AP103,42,0)</f>
        <v>168</v>
      </c>
      <c r="G6" s="85">
        <v>18</v>
      </c>
      <c r="H6" s="85">
        <f t="shared" si="1"/>
        <v>3024</v>
      </c>
      <c r="I6" s="81">
        <f>VLOOKUP(C6,考勤!$A$5:AP103,41,0)</f>
        <v>62</v>
      </c>
      <c r="J6" s="85">
        <v>18</v>
      </c>
      <c r="K6" s="85">
        <f t="shared" si="2"/>
        <v>1116</v>
      </c>
      <c r="L6" s="81">
        <f>IFERROR(VLOOKUP(C6,奖惩!B:D,3,0),0)</f>
        <v>0</v>
      </c>
      <c r="M6" s="93">
        <f t="shared" si="3"/>
        <v>4140</v>
      </c>
      <c r="N6" s="93">
        <f t="shared" si="4"/>
        <v>105</v>
      </c>
      <c r="O6" s="93">
        <f t="shared" si="5"/>
        <v>4245</v>
      </c>
      <c r="P6" s="94" t="str">
        <f>IFERROR(VLOOKUP(C6,奖惩!B:C,2,0),"")</f>
        <v/>
      </c>
      <c r="R6" s="96"/>
    </row>
    <row r="7" s="74" customFormat="1" ht="40" customHeight="1" spans="1:18">
      <c r="A7" s="81">
        <f t="shared" si="0"/>
        <v>5</v>
      </c>
      <c r="B7" s="82" t="s">
        <v>17</v>
      </c>
      <c r="C7" s="83" t="s">
        <v>25</v>
      </c>
      <c r="D7" s="84" t="s">
        <v>19</v>
      </c>
      <c r="E7" s="11">
        <f>VLOOKUP(C7,考勤!A:AJ,35,0)</f>
        <v>28</v>
      </c>
      <c r="F7" s="11">
        <f>VLOOKUP(C7,考勤!$A$5:AP104,42,0)</f>
        <v>224</v>
      </c>
      <c r="G7" s="85">
        <v>18</v>
      </c>
      <c r="H7" s="85">
        <f t="shared" si="1"/>
        <v>4032</v>
      </c>
      <c r="I7" s="81">
        <f>VLOOKUP(C7,考勤!$A$5:AP104,41,0)</f>
        <v>78</v>
      </c>
      <c r="J7" s="85">
        <v>18</v>
      </c>
      <c r="K7" s="85">
        <f t="shared" si="2"/>
        <v>1404</v>
      </c>
      <c r="L7" s="81">
        <f>IFERROR(VLOOKUP(C7,奖惩!B:D,3,0),0)</f>
        <v>0</v>
      </c>
      <c r="M7" s="93">
        <f t="shared" si="3"/>
        <v>5436</v>
      </c>
      <c r="N7" s="93">
        <f t="shared" si="4"/>
        <v>140</v>
      </c>
      <c r="O7" s="93">
        <f t="shared" si="5"/>
        <v>5576</v>
      </c>
      <c r="P7" s="94" t="str">
        <f>IFERROR(VLOOKUP(C7,奖惩!B:C,2,0),"")</f>
        <v/>
      </c>
      <c r="R7" s="96"/>
    </row>
    <row r="8" s="74" customFormat="1" ht="40" customHeight="1" spans="1:18">
      <c r="A8" s="81">
        <f t="shared" si="0"/>
        <v>6</v>
      </c>
      <c r="B8" s="82" t="s">
        <v>17</v>
      </c>
      <c r="C8" s="83" t="s">
        <v>26</v>
      </c>
      <c r="D8" s="84" t="s">
        <v>19</v>
      </c>
      <c r="E8" s="11">
        <f>VLOOKUP(C8,考勤!A:AJ,35,0)</f>
        <v>27</v>
      </c>
      <c r="F8" s="11">
        <f>VLOOKUP(C8,考勤!$A$5:AP105,42,0)</f>
        <v>215</v>
      </c>
      <c r="G8" s="85">
        <v>18</v>
      </c>
      <c r="H8" s="85">
        <f t="shared" si="1"/>
        <v>3870</v>
      </c>
      <c r="I8" s="81">
        <f>VLOOKUP(C8,考勤!$A$5:AP105,41,0)</f>
        <v>76</v>
      </c>
      <c r="J8" s="85">
        <v>18</v>
      </c>
      <c r="K8" s="85">
        <f t="shared" si="2"/>
        <v>1368</v>
      </c>
      <c r="L8" s="81">
        <f>IFERROR(VLOOKUP(C8,奖惩!B:D,3,0),0)</f>
        <v>0</v>
      </c>
      <c r="M8" s="93">
        <f t="shared" si="3"/>
        <v>5238</v>
      </c>
      <c r="N8" s="93">
        <f t="shared" si="4"/>
        <v>135</v>
      </c>
      <c r="O8" s="93">
        <f t="shared" si="5"/>
        <v>5373</v>
      </c>
      <c r="P8" s="94" t="str">
        <f>IFERROR(VLOOKUP(C8,奖惩!B:C,2,0),"")</f>
        <v/>
      </c>
      <c r="R8" s="96"/>
    </row>
    <row r="9" s="74" customFormat="1" ht="40" customHeight="1" spans="1:18">
      <c r="A9" s="81">
        <f t="shared" si="0"/>
        <v>7</v>
      </c>
      <c r="B9" s="82" t="s">
        <v>17</v>
      </c>
      <c r="C9" s="82" t="s">
        <v>27</v>
      </c>
      <c r="D9" s="84" t="s">
        <v>19</v>
      </c>
      <c r="E9" s="11">
        <f>VLOOKUP(C9,考勤!A:AJ,35,0)</f>
        <v>23.5</v>
      </c>
      <c r="F9" s="11">
        <f>VLOOKUP(C9,考勤!$A$5:AP106,42,0)</f>
        <v>188.5</v>
      </c>
      <c r="G9" s="85">
        <v>18</v>
      </c>
      <c r="H9" s="85">
        <f t="shared" si="1"/>
        <v>3393</v>
      </c>
      <c r="I9" s="81">
        <f>VLOOKUP(C9,考勤!$A$5:AP106,41,0)</f>
        <v>69</v>
      </c>
      <c r="J9" s="85">
        <v>18</v>
      </c>
      <c r="K9" s="85">
        <f t="shared" si="2"/>
        <v>1242</v>
      </c>
      <c r="L9" s="81">
        <f>IFERROR(VLOOKUP(C9,奖惩!B:D,3,0),0)</f>
        <v>0</v>
      </c>
      <c r="M9" s="93">
        <f t="shared" si="3"/>
        <v>4635</v>
      </c>
      <c r="N9" s="93">
        <f t="shared" si="4"/>
        <v>117.5</v>
      </c>
      <c r="O9" s="93">
        <f t="shared" si="5"/>
        <v>4752.5</v>
      </c>
      <c r="P9" s="94" t="str">
        <f>IFERROR(VLOOKUP(C9,奖惩!B:C,2,0),"")</f>
        <v/>
      </c>
      <c r="R9" s="96"/>
    </row>
    <row r="10" s="74" customFormat="1" ht="40" customHeight="1" spans="1:18">
      <c r="A10" s="81">
        <f t="shared" si="0"/>
        <v>8</v>
      </c>
      <c r="B10" s="82" t="s">
        <v>17</v>
      </c>
      <c r="C10" s="83" t="s">
        <v>28</v>
      </c>
      <c r="D10" s="84" t="s">
        <v>19</v>
      </c>
      <c r="E10" s="11">
        <f>VLOOKUP(C10,考勤!A:AJ,35,0)</f>
        <v>1</v>
      </c>
      <c r="F10" s="11">
        <f>VLOOKUP(C10,考勤!$A$5:AP107,42,0)</f>
        <v>8</v>
      </c>
      <c r="G10" s="85">
        <v>18</v>
      </c>
      <c r="H10" s="85">
        <f t="shared" si="1"/>
        <v>144</v>
      </c>
      <c r="I10" s="81">
        <f>VLOOKUP(C10,考勤!$A$5:AP107,41,0)</f>
        <v>3.5</v>
      </c>
      <c r="J10" s="85">
        <v>18</v>
      </c>
      <c r="K10" s="85">
        <f t="shared" si="2"/>
        <v>63</v>
      </c>
      <c r="L10" s="81">
        <f>IFERROR(VLOOKUP(C10,奖惩!B:D,3,0),0)</f>
        <v>-212</v>
      </c>
      <c r="M10" s="93">
        <f t="shared" si="3"/>
        <v>-5</v>
      </c>
      <c r="N10" s="93">
        <f t="shared" si="4"/>
        <v>5</v>
      </c>
      <c r="O10" s="93">
        <f t="shared" si="5"/>
        <v>0</v>
      </c>
      <c r="P10" s="94">
        <f>IFERROR(VLOOKUP(C10,奖惩!B:C,2,0),"")</f>
        <v>0</v>
      </c>
      <c r="R10" s="96"/>
    </row>
    <row r="11" s="74" customFormat="1" ht="40" customHeight="1" spans="1:18">
      <c r="A11" s="81">
        <f t="shared" si="0"/>
        <v>9</v>
      </c>
      <c r="B11" s="82" t="s">
        <v>17</v>
      </c>
      <c r="C11" s="83" t="s">
        <v>29</v>
      </c>
      <c r="D11" s="84" t="s">
        <v>19</v>
      </c>
      <c r="E11" s="11">
        <f>VLOOKUP(C11,考勤!A:AJ,35,0)</f>
        <v>23.5</v>
      </c>
      <c r="F11" s="11">
        <f>VLOOKUP(C11,考勤!$A$5:AP108,42,0)</f>
        <v>187.5</v>
      </c>
      <c r="G11" s="85">
        <v>18</v>
      </c>
      <c r="H11" s="85">
        <f t="shared" si="1"/>
        <v>3375</v>
      </c>
      <c r="I11" s="81">
        <f>VLOOKUP(C11,考勤!$A$5:AP108,41,0)</f>
        <v>67.5</v>
      </c>
      <c r="J11" s="85">
        <v>18</v>
      </c>
      <c r="K11" s="85">
        <f t="shared" si="2"/>
        <v>1215</v>
      </c>
      <c r="L11" s="81">
        <f>IFERROR(VLOOKUP(C11,奖惩!B:D,3,0),0)</f>
        <v>-105</v>
      </c>
      <c r="M11" s="93">
        <f t="shared" si="3"/>
        <v>4485</v>
      </c>
      <c r="N11" s="93">
        <f t="shared" si="4"/>
        <v>117.5</v>
      </c>
      <c r="O11" s="93">
        <f t="shared" si="5"/>
        <v>4602.5</v>
      </c>
      <c r="P11" s="94" t="str">
        <f>IFERROR(VLOOKUP(C11,奖惩!B:C,2,0),"")</f>
        <v>夏季工服1套扣50%，秋季工服1件扣50%</v>
      </c>
      <c r="R11" s="96"/>
    </row>
    <row r="12" s="74" customFormat="1" ht="40" customHeight="1" spans="1:18">
      <c r="A12" s="81">
        <f t="shared" si="0"/>
        <v>10</v>
      </c>
      <c r="B12" s="82" t="s">
        <v>17</v>
      </c>
      <c r="C12" s="83" t="s">
        <v>31</v>
      </c>
      <c r="D12" s="84" t="s">
        <v>19</v>
      </c>
      <c r="E12" s="11">
        <f>VLOOKUP(C12,考勤!A:AJ,35,0)</f>
        <v>27</v>
      </c>
      <c r="F12" s="11">
        <f>VLOOKUP(C12,考勤!$A$5:AP109,42,0)</f>
        <v>216</v>
      </c>
      <c r="G12" s="85">
        <v>18</v>
      </c>
      <c r="H12" s="85">
        <f t="shared" si="1"/>
        <v>3888</v>
      </c>
      <c r="I12" s="81">
        <f>VLOOKUP(C12,考勤!$A$5:AP109,41,0)</f>
        <v>74</v>
      </c>
      <c r="J12" s="85">
        <v>18</v>
      </c>
      <c r="K12" s="85">
        <f t="shared" si="2"/>
        <v>1332</v>
      </c>
      <c r="L12" s="81">
        <f>IFERROR(VLOOKUP(C12,奖惩!B:D,3,0),0)</f>
        <v>0</v>
      </c>
      <c r="M12" s="93">
        <f t="shared" si="3"/>
        <v>5220</v>
      </c>
      <c r="N12" s="93">
        <f t="shared" si="4"/>
        <v>135</v>
      </c>
      <c r="O12" s="93">
        <f t="shared" si="5"/>
        <v>5355</v>
      </c>
      <c r="P12" s="94" t="str">
        <f>IFERROR(VLOOKUP(C12,奖惩!B:C,2,0),"")</f>
        <v/>
      </c>
      <c r="R12" s="96"/>
    </row>
    <row r="13" s="74" customFormat="1" ht="40" customHeight="1" spans="1:18">
      <c r="A13" s="81">
        <f t="shared" si="0"/>
        <v>11</v>
      </c>
      <c r="B13" s="82" t="s">
        <v>32</v>
      </c>
      <c r="C13" s="83" t="s">
        <v>33</v>
      </c>
      <c r="D13" s="84" t="s">
        <v>19</v>
      </c>
      <c r="E13" s="11">
        <f>VLOOKUP(C13,考勤!A:AJ,35,0)</f>
        <v>24</v>
      </c>
      <c r="F13" s="11">
        <f>VLOOKUP(C13,考勤!$A$5:AP110,42,0)</f>
        <v>192</v>
      </c>
      <c r="G13" s="85">
        <v>18</v>
      </c>
      <c r="H13" s="85">
        <f t="shared" si="1"/>
        <v>3456</v>
      </c>
      <c r="I13" s="81">
        <f>VLOOKUP(C13,考勤!$A$5:AP110,41,0)</f>
        <v>66.5</v>
      </c>
      <c r="J13" s="85">
        <v>18</v>
      </c>
      <c r="K13" s="85">
        <f t="shared" si="2"/>
        <v>1197</v>
      </c>
      <c r="L13" s="81">
        <f>IFERROR(VLOOKUP(C13,奖惩!B:D,3,0),0)</f>
        <v>-70</v>
      </c>
      <c r="M13" s="93">
        <f t="shared" si="3"/>
        <v>4583</v>
      </c>
      <c r="N13" s="93">
        <f t="shared" si="4"/>
        <v>120</v>
      </c>
      <c r="O13" s="93">
        <f t="shared" si="5"/>
        <v>4703</v>
      </c>
      <c r="P13" s="94" t="str">
        <f>IFERROR(VLOOKUP(C13,奖惩!B:C,2,0),"")</f>
        <v>H4座框滑块支架安装不到位50/HD座框滑块支架安装不到位-20</v>
      </c>
      <c r="R13" s="96"/>
    </row>
    <row r="14" s="74" customFormat="1" ht="40" customHeight="1" spans="1:18">
      <c r="A14" s="81">
        <f t="shared" si="0"/>
        <v>12</v>
      </c>
      <c r="B14" s="82" t="s">
        <v>32</v>
      </c>
      <c r="C14" s="83" t="s">
        <v>35</v>
      </c>
      <c r="D14" s="84" t="s">
        <v>19</v>
      </c>
      <c r="E14" s="11">
        <f>VLOOKUP(C14,考勤!A:AJ,35,0)</f>
        <v>19</v>
      </c>
      <c r="F14" s="11">
        <f>VLOOKUP(C14,考勤!$A$5:AP111,42,0)</f>
        <v>152</v>
      </c>
      <c r="G14" s="85">
        <v>18</v>
      </c>
      <c r="H14" s="85">
        <f t="shared" si="1"/>
        <v>2736</v>
      </c>
      <c r="I14" s="81">
        <f>VLOOKUP(C14,考勤!$A$5:AP111,41,0)</f>
        <v>37</v>
      </c>
      <c r="J14" s="85">
        <v>18</v>
      </c>
      <c r="K14" s="85">
        <f t="shared" si="2"/>
        <v>666</v>
      </c>
      <c r="L14" s="81">
        <f>IFERROR(VLOOKUP(C14,奖惩!B:D,3,0),0)</f>
        <v>0</v>
      </c>
      <c r="M14" s="93">
        <f t="shared" si="3"/>
        <v>3402</v>
      </c>
      <c r="N14" s="93">
        <f t="shared" si="4"/>
        <v>95</v>
      </c>
      <c r="O14" s="93">
        <f t="shared" si="5"/>
        <v>3497</v>
      </c>
      <c r="P14" s="94" t="str">
        <f>IFERROR(VLOOKUP(C14,奖惩!B:C,2,0),"")</f>
        <v/>
      </c>
      <c r="R14" s="96"/>
    </row>
    <row r="15" s="74" customFormat="1" ht="40" customHeight="1" spans="1:18">
      <c r="A15" s="81">
        <f t="shared" si="0"/>
        <v>13</v>
      </c>
      <c r="B15" s="82" t="s">
        <v>32</v>
      </c>
      <c r="C15" s="83" t="s">
        <v>36</v>
      </c>
      <c r="D15" s="84" t="s">
        <v>19</v>
      </c>
      <c r="E15" s="11">
        <f>VLOOKUP(C15,考勤!A:AJ,35,0)</f>
        <v>14</v>
      </c>
      <c r="F15" s="11">
        <f>VLOOKUP(C15,考勤!$A$5:AP112,42,0)</f>
        <v>115</v>
      </c>
      <c r="G15" s="85">
        <v>18</v>
      </c>
      <c r="H15" s="85">
        <f t="shared" si="1"/>
        <v>2070</v>
      </c>
      <c r="I15" s="81">
        <f>VLOOKUP(C15,考勤!$A$5:AP112,41,0)</f>
        <v>39</v>
      </c>
      <c r="J15" s="85">
        <v>18</v>
      </c>
      <c r="K15" s="85">
        <f t="shared" si="2"/>
        <v>702</v>
      </c>
      <c r="L15" s="81">
        <f>IFERROR(VLOOKUP(C15,奖惩!B:D,3,0),0)</f>
        <v>-20</v>
      </c>
      <c r="M15" s="93">
        <f t="shared" si="3"/>
        <v>2752</v>
      </c>
      <c r="N15" s="93">
        <f t="shared" si="4"/>
        <v>70</v>
      </c>
      <c r="O15" s="93">
        <f t="shared" si="5"/>
        <v>2822</v>
      </c>
      <c r="P15" s="94" t="str">
        <f>IFERROR(VLOOKUP(C15,奖惩!B:C,2,0),"")</f>
        <v>H4內绞架侧板摆件不到位</v>
      </c>
      <c r="R15" s="96"/>
    </row>
    <row r="16" s="74" customFormat="1" ht="40" customHeight="1" spans="1:18">
      <c r="A16" s="81">
        <f t="shared" si="0"/>
        <v>14</v>
      </c>
      <c r="B16" s="82" t="s">
        <v>32</v>
      </c>
      <c r="C16" s="83" t="s">
        <v>38</v>
      </c>
      <c r="D16" s="84" t="s">
        <v>19</v>
      </c>
      <c r="E16" s="11">
        <f>VLOOKUP(C16,考勤!A:AJ,35,0)</f>
        <v>7</v>
      </c>
      <c r="F16" s="11">
        <f>VLOOKUP(C16,考勤!$A$5:AP113,42,0)</f>
        <v>56</v>
      </c>
      <c r="G16" s="85">
        <v>18</v>
      </c>
      <c r="H16" s="85">
        <f t="shared" si="1"/>
        <v>1008</v>
      </c>
      <c r="I16" s="81">
        <f>VLOOKUP(C16,考勤!$A$5:AP113,41,0)</f>
        <v>17</v>
      </c>
      <c r="J16" s="85">
        <v>18</v>
      </c>
      <c r="K16" s="85">
        <f t="shared" si="2"/>
        <v>306</v>
      </c>
      <c r="L16" s="81">
        <f>IFERROR(VLOOKUP(C16,奖惩!B:D,3,0),0)</f>
        <v>0</v>
      </c>
      <c r="M16" s="93">
        <f t="shared" si="3"/>
        <v>1314</v>
      </c>
      <c r="N16" s="93">
        <f t="shared" si="4"/>
        <v>35</v>
      </c>
      <c r="O16" s="93">
        <f t="shared" si="5"/>
        <v>1349</v>
      </c>
      <c r="P16" s="94" t="str">
        <f>IFERROR(VLOOKUP(C16,奖惩!B:C,2,0),"")</f>
        <v/>
      </c>
      <c r="R16" s="96"/>
    </row>
    <row r="17" s="74" customFormat="1" ht="40" customHeight="1" spans="1:18">
      <c r="A17" s="81">
        <f t="shared" si="0"/>
        <v>15</v>
      </c>
      <c r="B17" s="82" t="s">
        <v>32</v>
      </c>
      <c r="C17" s="83" t="s">
        <v>39</v>
      </c>
      <c r="D17" s="84" t="s">
        <v>19</v>
      </c>
      <c r="E17" s="11">
        <f>VLOOKUP(C17,考勤!A:AJ,35,0)</f>
        <v>10.5</v>
      </c>
      <c r="F17" s="11">
        <f>VLOOKUP(C17,考勤!$A$5:AP114,42,0)</f>
        <v>87</v>
      </c>
      <c r="G17" s="85">
        <v>18</v>
      </c>
      <c r="H17" s="85">
        <f t="shared" si="1"/>
        <v>1566</v>
      </c>
      <c r="I17" s="81">
        <f>VLOOKUP(C17,考勤!$A$5:AP114,41,0)</f>
        <v>26</v>
      </c>
      <c r="J17" s="85">
        <v>18</v>
      </c>
      <c r="K17" s="85">
        <f t="shared" si="2"/>
        <v>468</v>
      </c>
      <c r="L17" s="81">
        <f>IFERROR(VLOOKUP(C17,奖惩!B:D,3,0),0)</f>
        <v>0</v>
      </c>
      <c r="M17" s="93">
        <f t="shared" si="3"/>
        <v>2034</v>
      </c>
      <c r="N17" s="93">
        <f t="shared" si="4"/>
        <v>52.5</v>
      </c>
      <c r="O17" s="93">
        <f t="shared" si="5"/>
        <v>2086.5</v>
      </c>
      <c r="P17" s="94" t="str">
        <f>IFERROR(VLOOKUP(C17,奖惩!B:C,2,0),"")</f>
        <v/>
      </c>
      <c r="R17" s="96"/>
    </row>
    <row r="18" s="74" customFormat="1" ht="40" customHeight="1" spans="1:18">
      <c r="A18" s="81">
        <f t="shared" si="0"/>
        <v>16</v>
      </c>
      <c r="B18" s="82" t="s">
        <v>32</v>
      </c>
      <c r="C18" s="83" t="s">
        <v>40</v>
      </c>
      <c r="D18" s="84" t="s">
        <v>19</v>
      </c>
      <c r="E18" s="11">
        <f>VLOOKUP(C18,考勤!A:AJ,35,0)</f>
        <v>12</v>
      </c>
      <c r="F18" s="11">
        <f>VLOOKUP(C18,考勤!$A$5:AP115,42,0)</f>
        <v>96</v>
      </c>
      <c r="G18" s="85">
        <v>18</v>
      </c>
      <c r="H18" s="85">
        <f t="shared" si="1"/>
        <v>1728</v>
      </c>
      <c r="I18" s="81">
        <f>VLOOKUP(C18,考勤!$A$5:AP115,41,0)</f>
        <v>32</v>
      </c>
      <c r="J18" s="85">
        <v>18</v>
      </c>
      <c r="K18" s="85">
        <f t="shared" si="2"/>
        <v>576</v>
      </c>
      <c r="L18" s="81">
        <f>IFERROR(VLOOKUP(C18,奖惩!B:D,3,0),0)</f>
        <v>-77.5</v>
      </c>
      <c r="M18" s="93">
        <f t="shared" si="3"/>
        <v>2226.5</v>
      </c>
      <c r="N18" s="93">
        <f t="shared" si="4"/>
        <v>60</v>
      </c>
      <c r="O18" s="93">
        <f t="shared" si="5"/>
        <v>2286.5</v>
      </c>
      <c r="P18" s="94" t="str">
        <f>IFERROR(VLOOKUP(C18,奖惩!B:C,2,0),"")</f>
        <v>扣：秋季1件50%——47.5</v>
      </c>
      <c r="R18" s="96"/>
    </row>
    <row r="19" s="74" customFormat="1" ht="40" customHeight="1" spans="1:18">
      <c r="A19" s="81">
        <f t="shared" si="0"/>
        <v>17</v>
      </c>
      <c r="B19" s="82" t="s">
        <v>42</v>
      </c>
      <c r="C19" s="83" t="s">
        <v>21</v>
      </c>
      <c r="D19" s="84" t="s">
        <v>19</v>
      </c>
      <c r="E19" s="11">
        <v>20</v>
      </c>
      <c r="F19" s="11">
        <v>160</v>
      </c>
      <c r="G19" s="85">
        <v>18</v>
      </c>
      <c r="H19" s="85">
        <f t="shared" si="1"/>
        <v>2880</v>
      </c>
      <c r="I19" s="81">
        <v>58</v>
      </c>
      <c r="J19" s="85">
        <v>18</v>
      </c>
      <c r="K19" s="85">
        <f t="shared" si="2"/>
        <v>1044</v>
      </c>
      <c r="L19" s="81">
        <f>IFERROR(VLOOKUP(C19,奖惩!B:D,3,0),0)</f>
        <v>0</v>
      </c>
      <c r="M19" s="93">
        <f t="shared" si="3"/>
        <v>3924</v>
      </c>
      <c r="N19" s="93">
        <f t="shared" si="4"/>
        <v>100</v>
      </c>
      <c r="O19" s="93">
        <f t="shared" si="5"/>
        <v>4024</v>
      </c>
      <c r="P19" s="94" t="str">
        <f>IFERROR(VLOOKUP(C19,奖惩!B:C,2,0),"")</f>
        <v/>
      </c>
      <c r="R19" s="96"/>
    </row>
    <row r="20" s="74" customFormat="1" ht="40" customHeight="1" spans="1:18">
      <c r="A20" s="81">
        <f t="shared" si="0"/>
        <v>18</v>
      </c>
      <c r="B20" s="82" t="s">
        <v>42</v>
      </c>
      <c r="C20" s="83" t="s">
        <v>43</v>
      </c>
      <c r="D20" s="84" t="s">
        <v>19</v>
      </c>
      <c r="E20" s="11">
        <f>VLOOKUP(C20,考勤!A:AJ,35,0)</f>
        <v>3</v>
      </c>
      <c r="F20" s="11">
        <f>VLOOKUP(C20,考勤!$A$5:AP117,42,0)</f>
        <v>26</v>
      </c>
      <c r="G20" s="85">
        <v>18</v>
      </c>
      <c r="H20" s="85">
        <f t="shared" si="1"/>
        <v>468</v>
      </c>
      <c r="I20" s="81">
        <f>VLOOKUP(C20,考勤!$A$5:AP117,41,0)</f>
        <v>10.5</v>
      </c>
      <c r="J20" s="85">
        <v>18</v>
      </c>
      <c r="K20" s="85">
        <f t="shared" si="2"/>
        <v>189</v>
      </c>
      <c r="L20" s="81">
        <f>IFERROR(VLOOKUP(C20,奖惩!B:D,3,0),0)</f>
        <v>0</v>
      </c>
      <c r="M20" s="93">
        <f t="shared" si="3"/>
        <v>657</v>
      </c>
      <c r="N20" s="93">
        <f t="shared" si="4"/>
        <v>15</v>
      </c>
      <c r="O20" s="93">
        <f t="shared" si="5"/>
        <v>672</v>
      </c>
      <c r="P20" s="94" t="str">
        <f>IFERROR(VLOOKUP(C20,奖惩!B:C,2,0),"")</f>
        <v/>
      </c>
      <c r="R20" s="96"/>
    </row>
    <row r="21" s="74" customFormat="1" ht="40" customHeight="1" spans="1:18">
      <c r="A21" s="81">
        <f t="shared" si="0"/>
        <v>19</v>
      </c>
      <c r="B21" s="82" t="s">
        <v>42</v>
      </c>
      <c r="C21" s="83" t="s">
        <v>44</v>
      </c>
      <c r="D21" s="84" t="s">
        <v>19</v>
      </c>
      <c r="E21" s="11">
        <f>VLOOKUP(C21,考勤!A:AJ,35,0)</f>
        <v>15</v>
      </c>
      <c r="F21" s="11">
        <f>VLOOKUP(C21,考勤!$A$5:AP118,42,0)</f>
        <v>120</v>
      </c>
      <c r="G21" s="85">
        <v>18</v>
      </c>
      <c r="H21" s="85">
        <f t="shared" si="1"/>
        <v>2160</v>
      </c>
      <c r="I21" s="81">
        <f>VLOOKUP(C21,考勤!$A$5:AP118,41,0)</f>
        <v>50</v>
      </c>
      <c r="J21" s="85">
        <v>18</v>
      </c>
      <c r="K21" s="85">
        <f t="shared" si="2"/>
        <v>900</v>
      </c>
      <c r="L21" s="81">
        <f>IFERROR(VLOOKUP(C21,奖惩!B:D,3,0),0)</f>
        <v>80</v>
      </c>
      <c r="M21" s="93">
        <f t="shared" si="3"/>
        <v>3140</v>
      </c>
      <c r="N21" s="93">
        <f t="shared" si="4"/>
        <v>75</v>
      </c>
      <c r="O21" s="93">
        <f t="shared" si="5"/>
        <v>3215</v>
      </c>
      <c r="P21" s="94" t="str">
        <f>IFERROR(VLOOKUP(C21,奖惩!B:C,2,0),"")</f>
        <v>夜班补贴</v>
      </c>
      <c r="R21" s="96"/>
    </row>
    <row r="22" s="75" customFormat="1" ht="27" customHeight="1" spans="1:26">
      <c r="A22" s="86" t="s">
        <v>46</v>
      </c>
      <c r="B22" s="86"/>
      <c r="C22" s="86"/>
      <c r="D22" s="87"/>
      <c r="E22" s="81">
        <f>SUM(E3:E21)</f>
        <v>334.5</v>
      </c>
      <c r="F22" s="81">
        <f t="shared" ref="E22:P22" si="6">SUM(F3:F21)</f>
        <v>2683</v>
      </c>
      <c r="G22" s="81">
        <f t="shared" si="6"/>
        <v>342</v>
      </c>
      <c r="H22" s="81">
        <f t="shared" si="6"/>
        <v>48294</v>
      </c>
      <c r="I22" s="81">
        <f t="shared" si="6"/>
        <v>946</v>
      </c>
      <c r="J22" s="81">
        <f t="shared" si="6"/>
        <v>342</v>
      </c>
      <c r="K22" s="81">
        <f t="shared" si="6"/>
        <v>17028</v>
      </c>
      <c r="L22" s="81">
        <f t="shared" si="6"/>
        <v>-452</v>
      </c>
      <c r="M22" s="81">
        <f t="shared" si="6"/>
        <v>64870</v>
      </c>
      <c r="N22" s="81">
        <f t="shared" si="6"/>
        <v>1672.5</v>
      </c>
      <c r="O22" s="81">
        <f t="shared" si="6"/>
        <v>66542.5</v>
      </c>
      <c r="P22" s="81"/>
      <c r="Q22" s="74"/>
      <c r="R22" s="96"/>
      <c r="S22" s="76"/>
      <c r="T22" s="76"/>
      <c r="U22" s="76"/>
      <c r="V22" s="76"/>
      <c r="W22" s="76"/>
      <c r="X22" s="76"/>
      <c r="Y22" s="76"/>
      <c r="Z22" s="76"/>
    </row>
    <row r="23" s="76" customFormat="1" ht="28" customHeight="1" spans="1:18">
      <c r="A23" s="88" t="s">
        <v>47</v>
      </c>
      <c r="B23" s="88"/>
      <c r="C23" s="88">
        <f>ROUND(O22*1.03,2)</f>
        <v>68538.78</v>
      </c>
      <c r="D23" s="88"/>
      <c r="E23" s="88"/>
      <c r="F23" s="88"/>
      <c r="G23" s="88"/>
      <c r="H23" s="88"/>
      <c r="I23" s="88"/>
      <c r="J23" s="88"/>
      <c r="K23" s="88"/>
      <c r="L23" s="88"/>
      <c r="M23" s="88"/>
      <c r="N23" s="88"/>
      <c r="O23" s="88"/>
      <c r="P23" s="88"/>
      <c r="Q23" s="74"/>
      <c r="R23" s="96"/>
    </row>
    <row r="24" s="75" customFormat="1" ht="21" customHeight="1" spans="1:26">
      <c r="A24" s="89"/>
      <c r="B24" s="89"/>
      <c r="C24" s="90"/>
      <c r="D24" s="78"/>
      <c r="E24" s="76"/>
      <c r="F24" s="76"/>
      <c r="G24" s="76"/>
      <c r="H24" s="76"/>
      <c r="I24" s="76"/>
      <c r="J24" s="76"/>
      <c r="K24" s="76"/>
      <c r="L24" s="76"/>
      <c r="M24" s="76"/>
      <c r="N24" s="76"/>
      <c r="O24" s="76"/>
      <c r="P24" s="76"/>
      <c r="Q24" s="76"/>
      <c r="R24" s="79"/>
      <c r="S24" s="76"/>
      <c r="T24" s="76"/>
      <c r="U24" s="76"/>
      <c r="V24" s="76"/>
      <c r="W24" s="76"/>
      <c r="X24" s="76"/>
      <c r="Y24" s="76"/>
      <c r="Z24" s="76"/>
    </row>
    <row r="25" s="75" customFormat="1" ht="21" customHeight="1" spans="1:26">
      <c r="A25" s="89"/>
      <c r="B25" s="89"/>
      <c r="C25" s="90"/>
      <c r="D25" s="78"/>
      <c r="E25" s="76"/>
      <c r="F25" s="76"/>
      <c r="G25" s="76"/>
      <c r="H25" s="76"/>
      <c r="I25" s="76"/>
      <c r="J25" s="76"/>
      <c r="K25" s="76"/>
      <c r="L25" s="76"/>
      <c r="M25" s="76"/>
      <c r="N25" s="76"/>
      <c r="O25" s="76"/>
      <c r="P25" s="76"/>
      <c r="Q25" s="76"/>
      <c r="R25" s="79"/>
      <c r="S25" s="76"/>
      <c r="T25" s="76"/>
      <c r="U25" s="76"/>
      <c r="V25" s="76"/>
      <c r="W25" s="76"/>
      <c r="X25" s="76"/>
      <c r="Y25" s="76"/>
      <c r="Z25" s="76"/>
    </row>
    <row r="26" s="75" customFormat="1" ht="14.25" spans="3:18">
      <c r="C26" s="90"/>
      <c r="D26" s="78"/>
      <c r="P26" s="76"/>
      <c r="R26" s="97"/>
    </row>
    <row r="27" s="77" customFormat="1" customHeight="1" spans="1:18">
      <c r="A27" s="91"/>
      <c r="B27" s="92" t="s">
        <v>48</v>
      </c>
      <c r="C27" s="90"/>
      <c r="D27" s="92"/>
      <c r="E27" s="92"/>
      <c r="F27" s="92"/>
      <c r="G27" s="92"/>
      <c r="H27" s="92"/>
      <c r="I27" s="92" t="s">
        <v>49</v>
      </c>
      <c r="J27" s="91"/>
      <c r="K27" s="91"/>
      <c r="L27" s="91"/>
      <c r="M27" s="91"/>
      <c r="N27" s="91"/>
      <c r="O27" s="91"/>
      <c r="R27" s="98"/>
    </row>
    <row r="28" customHeight="1" spans="3:26">
      <c r="C28" s="90"/>
      <c r="Q28" s="75"/>
      <c r="R28" s="97"/>
      <c r="S28" s="75"/>
      <c r="T28" s="75"/>
      <c r="U28" s="75"/>
      <c r="V28" s="75"/>
      <c r="W28" s="75"/>
      <c r="X28" s="75"/>
      <c r="Y28" s="75"/>
      <c r="Z28" s="75"/>
    </row>
    <row r="29" customHeight="1" spans="3:5">
      <c r="C29"/>
      <c r="D29"/>
      <c r="E29"/>
    </row>
    <row r="30" customHeight="1" spans="3:5">
      <c r="C30" t="s">
        <v>2</v>
      </c>
      <c r="D30" t="s">
        <v>50</v>
      </c>
      <c r="E30"/>
    </row>
    <row r="31" customHeight="1" spans="3:5">
      <c r="C31" t="s">
        <v>17</v>
      </c>
      <c r="D31">
        <v>41887.5</v>
      </c>
      <c r="E31"/>
    </row>
    <row r="32" customHeight="1" spans="3:5">
      <c r="C32" t="s">
        <v>32</v>
      </c>
      <c r="D32">
        <v>16744</v>
      </c>
      <c r="E32"/>
    </row>
    <row r="33" customHeight="1" spans="3:5">
      <c r="C33" t="s">
        <v>42</v>
      </c>
      <c r="D33">
        <v>7911</v>
      </c>
      <c r="E33"/>
    </row>
    <row r="34" customHeight="1" spans="3:5">
      <c r="C34" t="s">
        <v>51</v>
      </c>
      <c r="D34">
        <v>66542.5</v>
      </c>
      <c r="E34"/>
    </row>
    <row r="35" customHeight="1" spans="3:5">
      <c r="C35"/>
      <c r="D35"/>
      <c r="E35"/>
    </row>
    <row r="36" customHeight="1" spans="3:5">
      <c r="C36"/>
      <c r="D36"/>
      <c r="E36"/>
    </row>
    <row r="37" customHeight="1" spans="3:5">
      <c r="C37"/>
      <c r="D37"/>
      <c r="E37"/>
    </row>
    <row r="38" customHeight="1" spans="3:5">
      <c r="C38"/>
      <c r="D38"/>
      <c r="E38"/>
    </row>
    <row r="39" customHeight="1" spans="3:5">
      <c r="C39"/>
      <c r="D39"/>
      <c r="E39"/>
    </row>
    <row r="40" customHeight="1" spans="3:5">
      <c r="C40"/>
      <c r="D40"/>
      <c r="E40"/>
    </row>
    <row r="41" customHeight="1" spans="3:5">
      <c r="C41"/>
      <c r="D41"/>
      <c r="E41"/>
    </row>
    <row r="42" customHeight="1" spans="3:5">
      <c r="C42"/>
      <c r="D42"/>
      <c r="E42"/>
    </row>
    <row r="43" customHeight="1" spans="3:5">
      <c r="C43"/>
      <c r="D43"/>
      <c r="E43"/>
    </row>
    <row r="44" customHeight="1" spans="3:5">
      <c r="C44"/>
      <c r="D44"/>
      <c r="E44"/>
    </row>
    <row r="45" customHeight="1" spans="3:5">
      <c r="C45"/>
      <c r="D45"/>
      <c r="E45"/>
    </row>
    <row r="46" customHeight="1" spans="3:5">
      <c r="C46"/>
      <c r="D46"/>
      <c r="E46"/>
    </row>
    <row r="47" customHeight="1" spans="3:5">
      <c r="C47"/>
      <c r="D47"/>
      <c r="E47"/>
    </row>
  </sheetData>
  <autoFilter ref="A2:Z23">
    <extLst/>
  </autoFilter>
  <sortState ref="A3:Q65">
    <sortCondition ref="B3:B65"/>
    <sortCondition ref="D3:D65"/>
  </sortState>
  <mergeCells count="3">
    <mergeCell ref="A1:P1"/>
    <mergeCell ref="A23:B23"/>
    <mergeCell ref="C23:P23"/>
  </mergeCells>
  <conditionalFormatting sqref="C16">
    <cfRule type="duplicateValues" dxfId="0" priority="1"/>
    <cfRule type="duplicateValues" dxfId="0" priority="2"/>
    <cfRule type="duplicateValues" dxfId="0" priority="3"/>
    <cfRule type="duplicateValues" dxfId="0" priority="4"/>
  </conditionalFormatting>
  <conditionalFormatting sqref="C23">
    <cfRule type="duplicateValues" dxfId="1" priority="1319"/>
    <cfRule type="duplicateValues" dxfId="1" priority="1320"/>
    <cfRule type="duplicateValues" dxfId="1" priority="1321"/>
    <cfRule type="duplicateValues" dxfId="1" priority="1322"/>
    <cfRule type="duplicateValues" dxfId="1" priority="1323"/>
  </conditionalFormatting>
  <conditionalFormatting sqref="C24">
    <cfRule type="duplicateValues" dxfId="1" priority="2065"/>
    <cfRule type="duplicateValues" dxfId="1" priority="2066"/>
  </conditionalFormatting>
  <conditionalFormatting sqref="C25">
    <cfRule type="duplicateValues" dxfId="1" priority="2063"/>
    <cfRule type="duplicateValues" dxfId="1" priority="2064"/>
  </conditionalFormatting>
  <conditionalFormatting sqref="C26">
    <cfRule type="duplicateValues" dxfId="1" priority="2059"/>
    <cfRule type="duplicateValues" dxfId="1" priority="2060"/>
  </conditionalFormatting>
  <conditionalFormatting sqref="C27">
    <cfRule type="duplicateValues" dxfId="1" priority="2057"/>
    <cfRule type="duplicateValues" dxfId="1" priority="2058"/>
  </conditionalFormatting>
  <conditionalFormatting sqref="C28">
    <cfRule type="duplicateValues" dxfId="1" priority="2073"/>
    <cfRule type="duplicateValues" dxfId="1" priority="2074"/>
  </conditionalFormatting>
  <conditionalFormatting sqref="C3:C4">
    <cfRule type="duplicateValues" dxfId="1" priority="24"/>
  </conditionalFormatting>
  <conditionalFormatting sqref="C5:C7">
    <cfRule type="duplicateValues" dxfId="1" priority="17"/>
    <cfRule type="duplicateValues" dxfId="1" priority="18"/>
    <cfRule type="duplicateValues" dxfId="1" priority="19"/>
    <cfRule type="duplicateValues" dxfId="1" priority="20"/>
    <cfRule type="duplicateValues" dxfId="1" priority="21"/>
    <cfRule type="duplicateValues" dxfId="1" priority="22"/>
    <cfRule type="duplicateValues" dxfId="1" priority="23"/>
  </conditionalFormatting>
  <conditionalFormatting sqref="C8:C13">
    <cfRule type="duplicateValues" dxfId="0" priority="9"/>
    <cfRule type="duplicateValues" dxfId="0" priority="10"/>
    <cfRule type="duplicateValues" dxfId="0" priority="11"/>
    <cfRule type="duplicateValues" dxfId="0" priority="12"/>
  </conditionalFormatting>
  <conditionalFormatting sqref="C14:C15">
    <cfRule type="duplicateValues" dxfId="0" priority="5"/>
    <cfRule type="duplicateValues" dxfId="0" priority="6"/>
    <cfRule type="duplicateValues" dxfId="0" priority="7"/>
    <cfRule type="duplicateValues" dxfId="0" priority="8"/>
  </conditionalFormatting>
  <conditionalFormatting sqref="C1:C2 C22 C24:C1048576">
    <cfRule type="duplicateValues" dxfId="1" priority="1828"/>
    <cfRule type="duplicateValues" dxfId="1" priority="2054"/>
  </conditionalFormatting>
  <conditionalFormatting sqref="C1:C2 C22 C29:C1048576">
    <cfRule type="duplicateValues" dxfId="1" priority="2076"/>
    <cfRule type="duplicateValues" dxfId="1" priority="2080"/>
    <cfRule type="duplicateValues" dxfId="1" priority="2267"/>
    <cfRule type="duplicateValues" dxfId="1" priority="2323"/>
  </conditionalFormatting>
  <conditionalFormatting sqref="C1:C2 C22:C1048576">
    <cfRule type="duplicateValues" dxfId="1" priority="186"/>
  </conditionalFormatting>
  <pageMargins left="0.75" right="0.75" top="1" bottom="1" header="0.5" footer="0.5"/>
  <pageSetup paperSize="9" scale="70" orientation="landscape"/>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1"/>
  <sheetViews>
    <sheetView workbookViewId="0">
      <pane xSplit="1" ySplit="4" topLeftCell="E44" activePane="bottomRight" state="frozen"/>
      <selection/>
      <selection pane="topRight"/>
      <selection pane="bottomLeft"/>
      <selection pane="bottomRight" activeCell="AO53" sqref="AO53:AO55"/>
    </sheetView>
  </sheetViews>
  <sheetFormatPr defaultColWidth="9" defaultRowHeight="13.5"/>
  <cols>
    <col min="1" max="1" width="11.375" style="25" customWidth="1"/>
    <col min="2" max="2" width="12.125" style="25" customWidth="1"/>
    <col min="3" max="3" width="7.375" style="25" customWidth="1"/>
    <col min="4" max="7" width="4.275" style="25" customWidth="1"/>
    <col min="8" max="8" width="9.25" style="25" customWidth="1"/>
    <col min="9" max="9" width="9" style="25" customWidth="1"/>
    <col min="10" max="33" width="4.275" style="25" customWidth="1"/>
    <col min="34" max="34" width="5" style="25" customWidth="1"/>
    <col min="35" max="35" width="7.75" style="25" customWidth="1"/>
    <col min="36" max="36" width="6.63333333333333" style="25" customWidth="1"/>
    <col min="37" max="37" width="7.63333333333333" style="25" customWidth="1"/>
    <col min="38" max="38" width="5.5" style="25" customWidth="1"/>
    <col min="39" max="39" width="10.3833333333333" style="25" customWidth="1"/>
    <col min="40" max="40" width="7.88333333333333" style="25" customWidth="1"/>
    <col min="41" max="16379" width="9" style="25"/>
    <col min="16380" max="16384" width="9" style="27"/>
  </cols>
  <sheetData>
    <row r="1" s="25" customFormat="1" ht="30" customHeight="1" spans="1:16381">
      <c r="A1" s="28" t="s">
        <v>52</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60"/>
      <c r="AK1" s="60"/>
      <c r="AL1" s="61">
        <v>2023</v>
      </c>
      <c r="AM1" s="61"/>
      <c r="AN1" s="62">
        <v>11</v>
      </c>
      <c r="XEZ1" s="27"/>
      <c r="XFA1" s="27"/>
    </row>
    <row r="2" s="25" customFormat="1" ht="21" customHeight="1" spans="1:16381">
      <c r="A2" s="28" t="str">
        <f>AL1&amp;"年"&amp;AN1&amp;"月"&amp;"("&amp;TEXT(DATE(AL1,AN1,1),"mm月dd日")&amp;"-"&amp;TEXT(EOMONTH(DATE(AL1,AN1,1),0),"mm月dd日")&amp;")"&amp;AJ1&amp;AJ2&amp;"考勤表"</f>
        <v>2023年11月(11月01日-11月30日)金属件厂焊接车间考勤表</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63" t="s">
        <v>53</v>
      </c>
      <c r="AK2" s="63"/>
      <c r="AL2" s="63"/>
      <c r="AM2" s="29" t="s">
        <v>54</v>
      </c>
      <c r="AN2" s="64"/>
      <c r="XEZ2" s="27"/>
      <c r="XFA2" s="27"/>
    </row>
    <row r="3" s="25" customFormat="1" ht="15" customHeight="1" spans="1:16381">
      <c r="A3" s="30" t="s">
        <v>55</v>
      </c>
      <c r="B3" s="31" t="s">
        <v>56</v>
      </c>
      <c r="C3" s="31" t="s">
        <v>57</v>
      </c>
      <c r="D3" s="32">
        <f t="shared" ref="D3:AE3" si="0">DATE($AL$1,$AN$1,1)+COLUMN(A:A)-1</f>
        <v>45231</v>
      </c>
      <c r="E3" s="32">
        <f t="shared" si="0"/>
        <v>45232</v>
      </c>
      <c r="F3" s="32">
        <f t="shared" si="0"/>
        <v>45233</v>
      </c>
      <c r="G3" s="32">
        <f t="shared" si="0"/>
        <v>45234</v>
      </c>
      <c r="H3" s="32">
        <f t="shared" si="0"/>
        <v>45235</v>
      </c>
      <c r="I3" s="32">
        <f t="shared" si="0"/>
        <v>45236</v>
      </c>
      <c r="J3" s="32">
        <f t="shared" si="0"/>
        <v>45237</v>
      </c>
      <c r="K3" s="32">
        <f t="shared" si="0"/>
        <v>45238</v>
      </c>
      <c r="L3" s="32">
        <f t="shared" si="0"/>
        <v>45239</v>
      </c>
      <c r="M3" s="32">
        <f t="shared" si="0"/>
        <v>45240</v>
      </c>
      <c r="N3" s="32">
        <f t="shared" si="0"/>
        <v>45241</v>
      </c>
      <c r="O3" s="32">
        <f t="shared" si="0"/>
        <v>45242</v>
      </c>
      <c r="P3" s="32">
        <f t="shared" si="0"/>
        <v>45243</v>
      </c>
      <c r="Q3" s="32">
        <f t="shared" si="0"/>
        <v>45244</v>
      </c>
      <c r="R3" s="32">
        <f t="shared" si="0"/>
        <v>45245</v>
      </c>
      <c r="S3" s="32">
        <f t="shared" si="0"/>
        <v>45246</v>
      </c>
      <c r="T3" s="32">
        <f t="shared" si="0"/>
        <v>45247</v>
      </c>
      <c r="U3" s="32">
        <f t="shared" si="0"/>
        <v>45248</v>
      </c>
      <c r="V3" s="32">
        <f t="shared" si="0"/>
        <v>45249</v>
      </c>
      <c r="W3" s="32">
        <f t="shared" si="0"/>
        <v>45250</v>
      </c>
      <c r="X3" s="32">
        <f t="shared" si="0"/>
        <v>45251</v>
      </c>
      <c r="Y3" s="32">
        <f t="shared" si="0"/>
        <v>45252</v>
      </c>
      <c r="Z3" s="32">
        <f t="shared" si="0"/>
        <v>45253</v>
      </c>
      <c r="AA3" s="32">
        <f t="shared" si="0"/>
        <v>45254</v>
      </c>
      <c r="AB3" s="32">
        <f t="shared" si="0"/>
        <v>45255</v>
      </c>
      <c r="AC3" s="32">
        <f t="shared" si="0"/>
        <v>45256</v>
      </c>
      <c r="AD3" s="32">
        <f t="shared" si="0"/>
        <v>45257</v>
      </c>
      <c r="AE3" s="32">
        <f t="shared" si="0"/>
        <v>45258</v>
      </c>
      <c r="AF3" s="32">
        <f>IF(DAY(DATE($AL$1,$AN$1,1)+COLUMN(AC:AC)-1)&lt;5,"",DATE($AL$1,$AN$1,1)+COLUMN(AC:AC)-1)</f>
        <v>45259</v>
      </c>
      <c r="AG3" s="32">
        <f>IF(DAY(DATE($AL$1,$AN$1,1)+COLUMN(AD:AD)-1)&lt;5,"",DATE($AL$1,$AN$1,1)+COLUMN(AD:AD)-1)</f>
        <v>45260</v>
      </c>
      <c r="AH3" s="32" t="str">
        <f>IF(DAY(DATE($AL$1,$AN$1,1)+COLUMN(AE:AE)-1)&lt;5,"",DATE($AL$1,$AN$1,1)+COLUMN(AE:AE)-1)</f>
        <v/>
      </c>
      <c r="AI3" s="65" t="s">
        <v>58</v>
      </c>
      <c r="AJ3" s="66" t="s">
        <v>59</v>
      </c>
      <c r="AK3" s="66" t="s">
        <v>60</v>
      </c>
      <c r="AL3" s="66"/>
      <c r="AM3" s="66" t="s">
        <v>61</v>
      </c>
      <c r="AN3" s="31" t="s">
        <v>62</v>
      </c>
      <c r="AO3" s="69" t="s">
        <v>63</v>
      </c>
      <c r="AP3" s="69" t="s">
        <v>64</v>
      </c>
      <c r="AQ3" s="69"/>
      <c r="XEY3" s="27"/>
      <c r="XEZ3" s="27"/>
      <c r="XFA3" s="27"/>
    </row>
    <row r="4" s="25" customFormat="1" ht="15" customHeight="1" spans="1:16381">
      <c r="A4" s="30" t="s">
        <v>3</v>
      </c>
      <c r="B4" s="31"/>
      <c r="C4" s="31"/>
      <c r="D4" s="33" t="str">
        <f t="shared" ref="D4:AH4" si="1">TEXT(D3,"aaa")</f>
        <v>三</v>
      </c>
      <c r="E4" s="33" t="str">
        <f t="shared" si="1"/>
        <v>四</v>
      </c>
      <c r="F4" s="33" t="str">
        <f t="shared" si="1"/>
        <v>五</v>
      </c>
      <c r="G4" s="33" t="str">
        <f t="shared" si="1"/>
        <v>六</v>
      </c>
      <c r="H4" s="33" t="str">
        <f t="shared" si="1"/>
        <v>日</v>
      </c>
      <c r="I4" s="33" t="str">
        <f t="shared" si="1"/>
        <v>一</v>
      </c>
      <c r="J4" s="33" t="str">
        <f t="shared" si="1"/>
        <v>二</v>
      </c>
      <c r="K4" s="33" t="str">
        <f t="shared" si="1"/>
        <v>三</v>
      </c>
      <c r="L4" s="33" t="str">
        <f t="shared" si="1"/>
        <v>四</v>
      </c>
      <c r="M4" s="33" t="str">
        <f t="shared" si="1"/>
        <v>五</v>
      </c>
      <c r="N4" s="33" t="str">
        <f t="shared" si="1"/>
        <v>六</v>
      </c>
      <c r="O4" s="33" t="str">
        <f t="shared" si="1"/>
        <v>日</v>
      </c>
      <c r="P4" s="33" t="str">
        <f t="shared" si="1"/>
        <v>一</v>
      </c>
      <c r="Q4" s="33" t="str">
        <f t="shared" si="1"/>
        <v>二</v>
      </c>
      <c r="R4" s="33" t="str">
        <f t="shared" si="1"/>
        <v>三</v>
      </c>
      <c r="S4" s="33" t="str">
        <f t="shared" si="1"/>
        <v>四</v>
      </c>
      <c r="T4" s="33" t="str">
        <f t="shared" si="1"/>
        <v>五</v>
      </c>
      <c r="U4" s="33" t="str">
        <f t="shared" si="1"/>
        <v>六</v>
      </c>
      <c r="V4" s="33" t="str">
        <f t="shared" si="1"/>
        <v>日</v>
      </c>
      <c r="W4" s="33" t="str">
        <f t="shared" si="1"/>
        <v>一</v>
      </c>
      <c r="X4" s="33" t="str">
        <f t="shared" si="1"/>
        <v>二</v>
      </c>
      <c r="Y4" s="33" t="str">
        <f t="shared" si="1"/>
        <v>三</v>
      </c>
      <c r="Z4" s="33" t="str">
        <f t="shared" si="1"/>
        <v>四</v>
      </c>
      <c r="AA4" s="33" t="str">
        <f t="shared" si="1"/>
        <v>五</v>
      </c>
      <c r="AB4" s="33" t="str">
        <f t="shared" si="1"/>
        <v>六</v>
      </c>
      <c r="AC4" s="33" t="str">
        <f t="shared" si="1"/>
        <v>日</v>
      </c>
      <c r="AD4" s="33" t="str">
        <f t="shared" si="1"/>
        <v>一</v>
      </c>
      <c r="AE4" s="33" t="str">
        <f t="shared" si="1"/>
        <v>二</v>
      </c>
      <c r="AF4" s="33" t="str">
        <f t="shared" si="1"/>
        <v>三</v>
      </c>
      <c r="AG4" s="33" t="str">
        <f t="shared" si="1"/>
        <v>四</v>
      </c>
      <c r="AH4" s="33" t="str">
        <f t="shared" si="1"/>
        <v/>
      </c>
      <c r="AI4" s="65"/>
      <c r="AJ4" s="66"/>
      <c r="AK4" s="66" t="s">
        <v>65</v>
      </c>
      <c r="AL4" s="66" t="s">
        <v>66</v>
      </c>
      <c r="AM4" s="66"/>
      <c r="AN4" s="31"/>
      <c r="AO4" s="69"/>
      <c r="AP4" s="69"/>
      <c r="AQ4" s="69"/>
      <c r="XEY4" s="27"/>
      <c r="XEZ4" s="27"/>
      <c r="XFA4" s="27"/>
    </row>
    <row r="5" s="25" customFormat="1" ht="15" customHeight="1" spans="1:16381">
      <c r="A5" s="34" t="s">
        <v>44</v>
      </c>
      <c r="B5" s="35" t="s">
        <v>42</v>
      </c>
      <c r="C5" s="36" t="s">
        <v>67</v>
      </c>
      <c r="D5" s="37"/>
      <c r="E5" s="37"/>
      <c r="F5" s="37"/>
      <c r="G5" s="37"/>
      <c r="H5" s="37"/>
      <c r="I5" s="37"/>
      <c r="J5" s="37"/>
      <c r="K5" s="37"/>
      <c r="L5" s="37"/>
      <c r="M5" s="37"/>
      <c r="N5" s="37"/>
      <c r="O5" s="37"/>
      <c r="P5" s="39"/>
      <c r="Q5" s="39"/>
      <c r="R5" s="39"/>
      <c r="S5" s="39">
        <v>11.5</v>
      </c>
      <c r="T5" s="37">
        <v>11.5</v>
      </c>
      <c r="U5" s="39">
        <v>11.5</v>
      </c>
      <c r="V5" s="39">
        <v>8</v>
      </c>
      <c r="W5" s="39">
        <v>13.5</v>
      </c>
      <c r="X5" s="39">
        <v>11.5</v>
      </c>
      <c r="Y5" s="37">
        <v>11.5</v>
      </c>
      <c r="Z5" s="55">
        <v>10.5</v>
      </c>
      <c r="AA5" s="55">
        <v>11.5</v>
      </c>
      <c r="AB5" s="55">
        <v>11.5</v>
      </c>
      <c r="AC5" s="55">
        <v>9.5</v>
      </c>
      <c r="AD5" s="55"/>
      <c r="AE5" s="55"/>
      <c r="AF5" s="55"/>
      <c r="AG5" s="55"/>
      <c r="AH5" s="55"/>
      <c r="AI5" s="67">
        <f>IF(A5="","",COUNTIF(D5:AH6,"&gt;2")/2)*2</f>
        <v>15</v>
      </c>
      <c r="AJ5" s="68">
        <f>SUMPRODUCT(IFERROR((IFERROR(WEEKDAY($D$3:$AH$3,2),999)&lt;6)*D5:AH6,0))</f>
        <v>129.5</v>
      </c>
      <c r="AK5" s="68">
        <f>SUMPRODUCT((IFERROR(WEEKDAY($D$3:$AH$3,2),999)&lt;6)*D7:AH7)</f>
        <v>0</v>
      </c>
      <c r="AL5" s="68">
        <f>SUMPRODUCT(IFERROR((IFERROR(WEEKDAY($D$3:$AH$3,2),0)&gt;5)*D5:AH7,0))</f>
        <v>40.5</v>
      </c>
      <c r="AM5" s="68">
        <f>IFERROR(SUM(AJ5:AL7),"")</f>
        <v>170</v>
      </c>
      <c r="AN5" s="31" t="s">
        <v>68</v>
      </c>
      <c r="AO5" s="70">
        <f>SUMPRODUCT((IFERROR((D5:AH5+D6:AH6+D7:AH7),0)&gt;8)*1,IFERROR((D5:AH5+D6:AH6+D7:AH7-8),0))</f>
        <v>50</v>
      </c>
      <c r="AP5" s="70">
        <f>AM5-AO5</f>
        <v>120</v>
      </c>
      <c r="AQ5" s="70">
        <f>AM5-AO5-AP5</f>
        <v>0</v>
      </c>
      <c r="XEY5" s="27"/>
      <c r="XEZ5" s="27"/>
      <c r="XFA5" s="27"/>
    </row>
    <row r="6" s="25" customFormat="1" ht="15" customHeight="1" spans="1:16381">
      <c r="A6" s="34"/>
      <c r="B6" s="35"/>
      <c r="C6" s="36" t="s">
        <v>69</v>
      </c>
      <c r="D6" s="37"/>
      <c r="E6" s="37"/>
      <c r="F6" s="37"/>
      <c r="G6" s="37"/>
      <c r="H6" s="37"/>
      <c r="I6" s="37"/>
      <c r="J6" s="37"/>
      <c r="K6" s="37"/>
      <c r="L6" s="37"/>
      <c r="M6" s="37"/>
      <c r="N6" s="37"/>
      <c r="O6" s="37"/>
      <c r="P6" s="39"/>
      <c r="Q6" s="39"/>
      <c r="R6" s="39"/>
      <c r="S6" s="39"/>
      <c r="T6" s="37"/>
      <c r="U6" s="39"/>
      <c r="V6" s="39"/>
      <c r="W6" s="39"/>
      <c r="X6" s="39"/>
      <c r="Y6" s="37"/>
      <c r="Z6" s="55"/>
      <c r="AA6" s="55"/>
      <c r="AB6" s="55"/>
      <c r="AC6" s="55"/>
      <c r="AD6" s="55">
        <v>12</v>
      </c>
      <c r="AE6" s="55">
        <v>12</v>
      </c>
      <c r="AF6" s="55">
        <v>12</v>
      </c>
      <c r="AG6" s="55">
        <v>12</v>
      </c>
      <c r="AH6" s="55"/>
      <c r="AI6" s="67"/>
      <c r="AJ6" s="68"/>
      <c r="AK6" s="68"/>
      <c r="AL6" s="68"/>
      <c r="AM6" s="68"/>
      <c r="AN6" s="31"/>
      <c r="AO6" s="71"/>
      <c r="AP6" s="71"/>
      <c r="AQ6" s="71"/>
      <c r="XEY6" s="27"/>
      <c r="XEZ6" s="27"/>
      <c r="XFA6" s="27"/>
    </row>
    <row r="7" s="25" customFormat="1" ht="15" customHeight="1" spans="1:16381">
      <c r="A7" s="34"/>
      <c r="B7" s="35"/>
      <c r="C7" s="36"/>
      <c r="D7" s="37"/>
      <c r="E7" s="37"/>
      <c r="F7" s="37"/>
      <c r="G7" s="37"/>
      <c r="H7" s="38"/>
      <c r="I7" s="37"/>
      <c r="J7" s="37"/>
      <c r="K7" s="37"/>
      <c r="L7" s="37"/>
      <c r="M7" s="37"/>
      <c r="N7" s="37"/>
      <c r="O7" s="37"/>
      <c r="P7" s="39"/>
      <c r="Q7" s="39"/>
      <c r="R7" s="39"/>
      <c r="S7" s="39"/>
      <c r="T7" s="38"/>
      <c r="U7" s="39"/>
      <c r="V7" s="39"/>
      <c r="W7" s="39"/>
      <c r="X7" s="39"/>
      <c r="Y7" s="37"/>
      <c r="Z7" s="55"/>
      <c r="AA7" s="55"/>
      <c r="AB7" s="55"/>
      <c r="AC7" s="55"/>
      <c r="AD7" s="55"/>
      <c r="AE7" s="55"/>
      <c r="AF7" s="55"/>
      <c r="AG7" s="55"/>
      <c r="AH7" s="55"/>
      <c r="AI7" s="67"/>
      <c r="AJ7" s="68"/>
      <c r="AK7" s="68"/>
      <c r="AL7" s="68"/>
      <c r="AM7" s="68"/>
      <c r="AN7" s="31"/>
      <c r="AO7" s="72"/>
      <c r="AP7" s="72"/>
      <c r="AQ7" s="72"/>
      <c r="XEY7" s="27"/>
      <c r="XEZ7" s="27"/>
      <c r="XFA7" s="27"/>
    </row>
    <row r="8" s="25" customFormat="1" ht="15" customHeight="1" spans="1:16381">
      <c r="A8" s="34" t="s">
        <v>21</v>
      </c>
      <c r="B8" s="35" t="s">
        <v>42</v>
      </c>
      <c r="C8" s="36" t="s">
        <v>67</v>
      </c>
      <c r="D8" s="37"/>
      <c r="E8" s="37"/>
      <c r="F8" s="39"/>
      <c r="G8" s="39"/>
      <c r="H8" s="39"/>
      <c r="I8" s="39"/>
      <c r="J8" s="39"/>
      <c r="K8" s="39"/>
      <c r="L8" s="52"/>
      <c r="M8" s="39"/>
      <c r="N8" s="39"/>
      <c r="O8" s="37"/>
      <c r="P8" s="37"/>
      <c r="Q8" s="37"/>
      <c r="R8" s="37"/>
      <c r="S8" s="37"/>
      <c r="T8" s="37"/>
      <c r="U8" s="37"/>
      <c r="V8" s="37"/>
      <c r="W8" s="37"/>
      <c r="X8" s="53"/>
      <c r="Y8" s="58"/>
      <c r="Z8" s="39">
        <v>12</v>
      </c>
      <c r="AA8" s="39">
        <v>12</v>
      </c>
      <c r="AB8" s="39">
        <v>12</v>
      </c>
      <c r="AC8" s="39">
        <v>10</v>
      </c>
      <c r="AD8" s="39">
        <v>12</v>
      </c>
      <c r="AE8" s="39">
        <v>12</v>
      </c>
      <c r="AF8" s="53">
        <v>12</v>
      </c>
      <c r="AG8" s="39">
        <v>12</v>
      </c>
      <c r="AH8" s="55"/>
      <c r="AI8" s="67">
        <f>IF(A8="","",COUNTIF(D8:AH9,"&gt;2")/2)*2</f>
        <v>8</v>
      </c>
      <c r="AJ8" s="68">
        <f>SUMPRODUCT(IFERROR((IFERROR(WEEKDAY($D$3:$AH$3,2),999)&lt;6)*D8:AH9,0))</f>
        <v>72</v>
      </c>
      <c r="AK8" s="68">
        <f>SUMPRODUCT((IFERROR(WEEKDAY($D$3:$AH$3,2),999)&lt;6)*D10:AH10)</f>
        <v>0</v>
      </c>
      <c r="AL8" s="68">
        <f>SUMPRODUCT(IFERROR((IFERROR(WEEKDAY($D$3:$AH$3,2),0)&gt;5)*D8:AH10,0))</f>
        <v>22</v>
      </c>
      <c r="AM8" s="68">
        <f>IFERROR(SUM(AJ8:AL10),"")</f>
        <v>94</v>
      </c>
      <c r="AN8" s="31" t="s">
        <v>68</v>
      </c>
      <c r="AO8" s="70">
        <f>SUMPRODUCT((IFERROR((D8:AH8+D9:AH9+D10:AH10),0)&gt;8)*1,IFERROR((D8:AH8+D9:AH9+D10:AH10-8),0))</f>
        <v>30</v>
      </c>
      <c r="AP8" s="70">
        <f>AM8-AO8</f>
        <v>64</v>
      </c>
      <c r="AQ8" s="70">
        <f>AM8-AO8-AP8</f>
        <v>0</v>
      </c>
      <c r="XEY8" s="27"/>
      <c r="XEZ8" s="27"/>
      <c r="XFA8" s="27"/>
    </row>
    <row r="9" s="25" customFormat="1" ht="15" customHeight="1" spans="1:16381">
      <c r="A9" s="34"/>
      <c r="B9" s="35"/>
      <c r="C9" s="36" t="s">
        <v>69</v>
      </c>
      <c r="D9" s="37"/>
      <c r="E9" s="37"/>
      <c r="F9" s="39"/>
      <c r="G9" s="39"/>
      <c r="H9" s="39"/>
      <c r="I9" s="39"/>
      <c r="J9" s="39"/>
      <c r="K9" s="39"/>
      <c r="L9" s="52"/>
      <c r="M9" s="39"/>
      <c r="N9" s="39"/>
      <c r="O9" s="37"/>
      <c r="P9" s="37"/>
      <c r="Q9" s="37"/>
      <c r="R9" s="37"/>
      <c r="S9" s="37"/>
      <c r="T9" s="37"/>
      <c r="U9" s="37"/>
      <c r="V9" s="37"/>
      <c r="W9" s="37"/>
      <c r="X9" s="53"/>
      <c r="Y9" s="58"/>
      <c r="Z9" s="39"/>
      <c r="AA9" s="39"/>
      <c r="AB9" s="39"/>
      <c r="AC9" s="39"/>
      <c r="AD9" s="39"/>
      <c r="AE9" s="39"/>
      <c r="AF9" s="53"/>
      <c r="AG9" s="39"/>
      <c r="AH9" s="55"/>
      <c r="AI9" s="67"/>
      <c r="AJ9" s="68"/>
      <c r="AK9" s="68"/>
      <c r="AL9" s="68"/>
      <c r="AM9" s="68"/>
      <c r="AN9" s="31"/>
      <c r="AO9" s="71"/>
      <c r="AP9" s="71"/>
      <c r="AQ9" s="71"/>
      <c r="XEY9" s="27"/>
      <c r="XEZ9" s="27"/>
      <c r="XFA9" s="27"/>
    </row>
    <row r="10" s="25" customFormat="1" ht="15" customHeight="1" spans="1:16381">
      <c r="A10" s="34"/>
      <c r="B10" s="35"/>
      <c r="C10" s="36"/>
      <c r="D10" s="37"/>
      <c r="E10" s="37"/>
      <c r="F10" s="39"/>
      <c r="G10" s="39"/>
      <c r="H10" s="39"/>
      <c r="I10" s="39"/>
      <c r="J10" s="39"/>
      <c r="K10" s="39"/>
      <c r="L10" s="52"/>
      <c r="M10" s="39"/>
      <c r="N10" s="39"/>
      <c r="O10" s="37"/>
      <c r="P10" s="37"/>
      <c r="Q10" s="37"/>
      <c r="R10" s="38"/>
      <c r="S10" s="37"/>
      <c r="T10" s="38"/>
      <c r="U10" s="38"/>
      <c r="V10" s="37"/>
      <c r="W10" s="37"/>
      <c r="X10" s="53"/>
      <c r="Y10" s="58"/>
      <c r="Z10" s="39"/>
      <c r="AA10" s="39"/>
      <c r="AB10" s="39"/>
      <c r="AC10" s="39"/>
      <c r="AD10" s="39"/>
      <c r="AE10" s="39"/>
      <c r="AF10" s="53"/>
      <c r="AG10" s="39"/>
      <c r="AH10" s="55"/>
      <c r="AI10" s="67"/>
      <c r="AJ10" s="68"/>
      <c r="AK10" s="68"/>
      <c r="AL10" s="68"/>
      <c r="AM10" s="68"/>
      <c r="AN10" s="31"/>
      <c r="AO10" s="72"/>
      <c r="AP10" s="72"/>
      <c r="AQ10" s="72"/>
      <c r="XEY10" s="27"/>
      <c r="XEZ10" s="27"/>
      <c r="XFA10" s="27"/>
    </row>
    <row r="11" s="25" customFormat="1" ht="15" customHeight="1" spans="1:16381">
      <c r="A11" s="34" t="s">
        <v>43</v>
      </c>
      <c r="B11" s="35" t="s">
        <v>42</v>
      </c>
      <c r="C11" s="36" t="s">
        <v>67</v>
      </c>
      <c r="D11" s="37"/>
      <c r="E11" s="37"/>
      <c r="F11" s="37"/>
      <c r="G11" s="37"/>
      <c r="H11" s="37"/>
      <c r="I11" s="37"/>
      <c r="J11" s="37"/>
      <c r="K11" s="37"/>
      <c r="L11" s="37"/>
      <c r="M11" s="37"/>
      <c r="N11" s="37"/>
      <c r="O11" s="37"/>
      <c r="P11" s="39"/>
      <c r="Q11" s="39"/>
      <c r="R11" s="39"/>
      <c r="S11" s="39"/>
      <c r="T11" s="37"/>
      <c r="U11" s="37"/>
      <c r="V11" s="54"/>
      <c r="W11" s="39"/>
      <c r="X11" s="39"/>
      <c r="Y11" s="37"/>
      <c r="Z11" s="37"/>
      <c r="AA11" s="37"/>
      <c r="AB11" s="37"/>
      <c r="AC11" s="37"/>
      <c r="AD11" s="37">
        <v>11.5</v>
      </c>
      <c r="AE11" s="37">
        <v>11.5</v>
      </c>
      <c r="AF11" s="37">
        <v>11.5</v>
      </c>
      <c r="AG11" s="37">
        <v>2</v>
      </c>
      <c r="AH11" s="37"/>
      <c r="AI11" s="67">
        <f>IF(A11="","",COUNTIF(D11:AH12,"&gt;2")/2)*2</f>
        <v>3</v>
      </c>
      <c r="AJ11" s="68">
        <f>SUMPRODUCT(IFERROR((IFERROR(WEEKDAY($D$3:$AH$3,2),999)&lt;6)*D11:AH12,0))</f>
        <v>36.5</v>
      </c>
      <c r="AK11" s="68">
        <f>SUMPRODUCT((IFERROR(WEEKDAY($D$3:$AH$3,2),999)&lt;6)*D13:AH13)</f>
        <v>0</v>
      </c>
      <c r="AL11" s="68">
        <f>SUMPRODUCT(IFERROR((IFERROR(WEEKDAY($D$3:$AH$3,2),0)&gt;5)*D11:AH13,0))</f>
        <v>0</v>
      </c>
      <c r="AM11" s="68">
        <f>IFERROR(SUM(AJ11:AL13),"")</f>
        <v>36.5</v>
      </c>
      <c r="AN11" s="31" t="s">
        <v>68</v>
      </c>
      <c r="AO11" s="70">
        <f>SUMPRODUCT((IFERROR((D11:AH11+D12:AH12+D13:AH13),0)&gt;8)*1,IFERROR((D11:AH11+D12:AH12+D13:AH13-8),0))</f>
        <v>10.5</v>
      </c>
      <c r="AP11" s="70">
        <f>AM11-AO11</f>
        <v>26</v>
      </c>
      <c r="AQ11" s="70">
        <f>AM11-AO11-AP11</f>
        <v>0</v>
      </c>
      <c r="XEY11" s="27"/>
      <c r="XEZ11" s="27"/>
      <c r="XFA11" s="27"/>
    </row>
    <row r="12" s="25" customFormat="1" ht="15" customHeight="1" spans="1:16381">
      <c r="A12" s="34"/>
      <c r="B12" s="35"/>
      <c r="C12" s="36" t="s">
        <v>69</v>
      </c>
      <c r="D12" s="37"/>
      <c r="E12" s="37"/>
      <c r="F12" s="37"/>
      <c r="G12" s="37"/>
      <c r="H12" s="37"/>
      <c r="I12" s="37"/>
      <c r="J12" s="37"/>
      <c r="K12" s="37"/>
      <c r="L12" s="37"/>
      <c r="M12" s="37"/>
      <c r="N12" s="37"/>
      <c r="O12" s="37"/>
      <c r="P12" s="39"/>
      <c r="Q12" s="39"/>
      <c r="R12" s="39"/>
      <c r="S12" s="39"/>
      <c r="T12" s="37"/>
      <c r="U12" s="37"/>
      <c r="V12" s="55"/>
      <c r="W12" s="39"/>
      <c r="X12" s="39"/>
      <c r="Y12" s="37"/>
      <c r="Z12" s="37"/>
      <c r="AA12" s="37"/>
      <c r="AB12" s="37"/>
      <c r="AC12" s="37"/>
      <c r="AD12" s="37"/>
      <c r="AE12" s="37"/>
      <c r="AF12" s="37"/>
      <c r="AG12" s="37"/>
      <c r="AH12" s="37"/>
      <c r="AI12" s="67"/>
      <c r="AJ12" s="68"/>
      <c r="AK12" s="68"/>
      <c r="AL12" s="68"/>
      <c r="AM12" s="68"/>
      <c r="AN12" s="31"/>
      <c r="AO12" s="71"/>
      <c r="AP12" s="71"/>
      <c r="AQ12" s="71"/>
      <c r="XEY12" s="27"/>
      <c r="XEZ12" s="27"/>
      <c r="XFA12" s="27"/>
    </row>
    <row r="13" s="25" customFormat="1" ht="15" customHeight="1" spans="1:16381">
      <c r="A13" s="34"/>
      <c r="B13" s="35"/>
      <c r="C13" s="36"/>
      <c r="D13" s="37"/>
      <c r="E13" s="37"/>
      <c r="F13" s="37"/>
      <c r="G13" s="37"/>
      <c r="H13" s="38"/>
      <c r="I13" s="37"/>
      <c r="J13" s="37"/>
      <c r="K13" s="37"/>
      <c r="L13" s="37"/>
      <c r="M13" s="37"/>
      <c r="N13" s="37"/>
      <c r="O13" s="37"/>
      <c r="P13" s="39"/>
      <c r="Q13" s="39"/>
      <c r="R13" s="39"/>
      <c r="S13" s="39"/>
      <c r="T13" s="38"/>
      <c r="U13" s="37"/>
      <c r="V13" s="55"/>
      <c r="W13" s="39"/>
      <c r="X13" s="39"/>
      <c r="Y13" s="37"/>
      <c r="Z13" s="37"/>
      <c r="AA13" s="37"/>
      <c r="AB13" s="37"/>
      <c r="AC13" s="37"/>
      <c r="AD13" s="37"/>
      <c r="AE13" s="37"/>
      <c r="AF13" s="37"/>
      <c r="AG13" s="37"/>
      <c r="AH13" s="37"/>
      <c r="AI13" s="67"/>
      <c r="AJ13" s="68"/>
      <c r="AK13" s="68"/>
      <c r="AL13" s="68"/>
      <c r="AM13" s="68"/>
      <c r="AN13" s="31"/>
      <c r="AO13" s="72"/>
      <c r="AP13" s="72"/>
      <c r="AQ13" s="72"/>
      <c r="XEY13" s="27"/>
      <c r="XEZ13" s="27"/>
      <c r="XFA13" s="27"/>
    </row>
    <row r="14" s="25" customFormat="1" ht="15" customHeight="1" spans="1:16381">
      <c r="A14" s="40" t="s">
        <v>35</v>
      </c>
      <c r="B14" s="41" t="s">
        <v>32</v>
      </c>
      <c r="C14" s="42" t="s">
        <v>70</v>
      </c>
      <c r="D14" s="37">
        <v>4</v>
      </c>
      <c r="E14" s="37">
        <v>4</v>
      </c>
      <c r="F14" s="37">
        <v>4</v>
      </c>
      <c r="G14" s="37">
        <v>4</v>
      </c>
      <c r="H14" s="37">
        <v>4</v>
      </c>
      <c r="I14" s="39" t="s">
        <v>71</v>
      </c>
      <c r="J14" s="39">
        <v>4</v>
      </c>
      <c r="K14" s="39">
        <v>4</v>
      </c>
      <c r="L14" s="39">
        <v>4</v>
      </c>
      <c r="M14" s="39">
        <v>4</v>
      </c>
      <c r="N14" s="39">
        <v>4</v>
      </c>
      <c r="O14" s="37">
        <v>4</v>
      </c>
      <c r="P14" s="37">
        <v>4</v>
      </c>
      <c r="Q14" s="55">
        <v>4</v>
      </c>
      <c r="R14" s="37">
        <v>4</v>
      </c>
      <c r="S14" s="55">
        <v>4</v>
      </c>
      <c r="T14" s="55">
        <v>4</v>
      </c>
      <c r="U14" s="55">
        <v>4</v>
      </c>
      <c r="V14" s="55">
        <v>4</v>
      </c>
      <c r="W14" s="55">
        <v>4</v>
      </c>
      <c r="X14" s="55"/>
      <c r="Y14" s="58"/>
      <c r="Z14" s="39"/>
      <c r="AA14" s="39"/>
      <c r="AB14" s="39"/>
      <c r="AC14" s="39"/>
      <c r="AD14" s="39"/>
      <c r="AE14" s="39"/>
      <c r="AF14" s="39"/>
      <c r="AG14" s="39"/>
      <c r="AH14" s="55"/>
      <c r="AI14" s="67">
        <f>IF(A14="","",COUNTIF(D14:AH15,"&gt;2")/2)</f>
        <v>19</v>
      </c>
      <c r="AJ14" s="68">
        <f>SUMPRODUCT(IFERROR((IFERROR(WEEKDAY($D$3:$AH$3,2),999)&lt;6)*D14:AH15,0))</f>
        <v>104</v>
      </c>
      <c r="AK14" s="68">
        <f>SUMPRODUCT((IFERROR(WEEKDAY($D$3:$AH$3,2),999)&lt;6)*D16:AH16)</f>
        <v>25</v>
      </c>
      <c r="AL14" s="68">
        <f>SUMPRODUCT(IFERROR((IFERROR(WEEKDAY($D$3:$AH$3,2),0)&gt;5)*D14:AH16,0))</f>
        <v>60</v>
      </c>
      <c r="AM14" s="68">
        <f>IFERROR(SUM(AJ14:AL16),"")</f>
        <v>189</v>
      </c>
      <c r="AN14" s="31" t="s">
        <v>68</v>
      </c>
      <c r="AO14" s="70">
        <f>SUMPRODUCT((IFERROR((D14:AH14+D15:AH15+D16:AH16),0)&gt;8)*1,IFERROR((D14:AH14+D15:AH15+D16:AH16-8),0))</f>
        <v>37</v>
      </c>
      <c r="AP14" s="70">
        <f>AM14-AO14</f>
        <v>152</v>
      </c>
      <c r="AQ14" s="70">
        <f>AM14-AO14-AP14</f>
        <v>0</v>
      </c>
      <c r="XEY14" s="27"/>
      <c r="XEZ14" s="27"/>
      <c r="XFA14" s="27"/>
    </row>
    <row r="15" s="25" customFormat="1" ht="15" customHeight="1" spans="1:16381">
      <c r="A15" s="40"/>
      <c r="B15" s="42"/>
      <c r="C15" s="42" t="s">
        <v>72</v>
      </c>
      <c r="D15" s="37">
        <v>4</v>
      </c>
      <c r="E15" s="37">
        <v>4</v>
      </c>
      <c r="F15" s="37">
        <v>4</v>
      </c>
      <c r="G15" s="37">
        <v>4</v>
      </c>
      <c r="H15" s="37">
        <v>4</v>
      </c>
      <c r="I15" s="39"/>
      <c r="J15" s="39">
        <v>4</v>
      </c>
      <c r="K15" s="39">
        <v>4</v>
      </c>
      <c r="L15" s="39">
        <v>4</v>
      </c>
      <c r="M15" s="39">
        <v>4</v>
      </c>
      <c r="N15" s="39">
        <v>4</v>
      </c>
      <c r="O15" s="37">
        <v>4</v>
      </c>
      <c r="P15" s="37">
        <v>4</v>
      </c>
      <c r="Q15" s="55">
        <v>4</v>
      </c>
      <c r="R15" s="37">
        <v>4</v>
      </c>
      <c r="S15" s="55">
        <v>4</v>
      </c>
      <c r="T15" s="55">
        <v>4</v>
      </c>
      <c r="U15" s="55">
        <v>4</v>
      </c>
      <c r="V15" s="55">
        <v>4</v>
      </c>
      <c r="W15" s="55">
        <v>4</v>
      </c>
      <c r="X15" s="55"/>
      <c r="Y15" s="58"/>
      <c r="Z15" s="39"/>
      <c r="AA15" s="39"/>
      <c r="AB15" s="39"/>
      <c r="AC15" s="39"/>
      <c r="AD15" s="39"/>
      <c r="AE15" s="39"/>
      <c r="AF15" s="39"/>
      <c r="AG15" s="39"/>
      <c r="AH15" s="55"/>
      <c r="AI15" s="67"/>
      <c r="AJ15" s="68"/>
      <c r="AK15" s="68"/>
      <c r="AL15" s="68"/>
      <c r="AM15" s="68"/>
      <c r="AN15" s="31"/>
      <c r="AO15" s="71"/>
      <c r="AP15" s="71"/>
      <c r="AQ15" s="71"/>
      <c r="XEY15" s="27"/>
      <c r="XEZ15" s="27"/>
      <c r="XFA15" s="27"/>
    </row>
    <row r="16" s="25" customFormat="1" ht="15" customHeight="1" spans="1:16381">
      <c r="A16" s="40"/>
      <c r="B16" s="42"/>
      <c r="C16" s="42" t="s">
        <v>73</v>
      </c>
      <c r="D16" s="37">
        <v>2</v>
      </c>
      <c r="E16" s="37"/>
      <c r="F16" s="37">
        <v>2</v>
      </c>
      <c r="G16" s="37"/>
      <c r="H16" s="38">
        <v>2</v>
      </c>
      <c r="I16" s="39"/>
      <c r="J16" s="39">
        <v>3</v>
      </c>
      <c r="K16" s="39">
        <v>3</v>
      </c>
      <c r="L16" s="39">
        <v>3</v>
      </c>
      <c r="M16" s="39">
        <v>2</v>
      </c>
      <c r="N16" s="39">
        <v>3</v>
      </c>
      <c r="O16" s="37">
        <v>1</v>
      </c>
      <c r="P16" s="37"/>
      <c r="Q16" s="55">
        <v>3</v>
      </c>
      <c r="R16" s="38">
        <v>1</v>
      </c>
      <c r="S16" s="55">
        <v>2</v>
      </c>
      <c r="T16" s="55">
        <v>1</v>
      </c>
      <c r="U16" s="55">
        <v>3</v>
      </c>
      <c r="V16" s="55">
        <v>3</v>
      </c>
      <c r="W16" s="55">
        <v>3</v>
      </c>
      <c r="X16" s="55"/>
      <c r="Y16" s="58"/>
      <c r="Z16" s="39"/>
      <c r="AA16" s="39"/>
      <c r="AB16" s="39"/>
      <c r="AC16" s="39"/>
      <c r="AD16" s="39"/>
      <c r="AE16" s="39"/>
      <c r="AF16" s="39"/>
      <c r="AG16" s="39"/>
      <c r="AH16" s="55"/>
      <c r="AI16" s="67"/>
      <c r="AJ16" s="68"/>
      <c r="AK16" s="68"/>
      <c r="AL16" s="68"/>
      <c r="AM16" s="68"/>
      <c r="AN16" s="31"/>
      <c r="AO16" s="72"/>
      <c r="AP16" s="72"/>
      <c r="AQ16" s="72"/>
      <c r="XEY16" s="27"/>
      <c r="XEZ16" s="27"/>
      <c r="XFA16" s="27"/>
    </row>
    <row r="17" s="25" customFormat="1" ht="15" customHeight="1" spans="1:16381">
      <c r="A17" s="40" t="s">
        <v>33</v>
      </c>
      <c r="B17" s="41" t="s">
        <v>32</v>
      </c>
      <c r="C17" s="42" t="s">
        <v>70</v>
      </c>
      <c r="D17" s="37">
        <v>4</v>
      </c>
      <c r="E17" s="37">
        <v>4</v>
      </c>
      <c r="F17" s="39">
        <v>4</v>
      </c>
      <c r="G17" s="39" t="s">
        <v>71</v>
      </c>
      <c r="H17" s="39">
        <v>4</v>
      </c>
      <c r="I17" s="39">
        <v>4</v>
      </c>
      <c r="J17" s="39">
        <v>4</v>
      </c>
      <c r="K17" s="39">
        <v>4</v>
      </c>
      <c r="L17" s="39">
        <v>4</v>
      </c>
      <c r="M17" s="39">
        <v>4</v>
      </c>
      <c r="N17" s="39">
        <v>4</v>
      </c>
      <c r="O17" s="37">
        <v>4</v>
      </c>
      <c r="P17" s="37">
        <v>4</v>
      </c>
      <c r="Q17" s="37" t="s">
        <v>71</v>
      </c>
      <c r="R17" s="37" t="s">
        <v>71</v>
      </c>
      <c r="S17" s="37">
        <v>4</v>
      </c>
      <c r="T17" s="37">
        <v>4</v>
      </c>
      <c r="U17" s="37">
        <v>4</v>
      </c>
      <c r="V17" s="37">
        <v>4</v>
      </c>
      <c r="W17" s="37">
        <v>4</v>
      </c>
      <c r="X17" s="37">
        <v>4</v>
      </c>
      <c r="Y17" s="53">
        <v>4</v>
      </c>
      <c r="Z17" s="39">
        <v>4</v>
      </c>
      <c r="AA17" s="39">
        <v>4</v>
      </c>
      <c r="AB17" s="39">
        <v>4</v>
      </c>
      <c r="AC17" s="39" t="s">
        <v>71</v>
      </c>
      <c r="AD17" s="39" t="s">
        <v>71</v>
      </c>
      <c r="AE17" s="39">
        <v>4</v>
      </c>
      <c r="AF17" s="39" t="s">
        <v>71</v>
      </c>
      <c r="AG17" s="39">
        <v>4</v>
      </c>
      <c r="AH17" s="55"/>
      <c r="AI17" s="67">
        <f>IF(A17="","",COUNTIF(D17:AH18,"&gt;2")/2)</f>
        <v>24</v>
      </c>
      <c r="AJ17" s="68">
        <f>SUMPRODUCT(IFERROR((IFERROR(WEEKDAY($D$3:$AH$3,2),999)&lt;6)*D17:AH18,0))</f>
        <v>144</v>
      </c>
      <c r="AK17" s="68">
        <f>SUMPRODUCT((IFERROR(WEEKDAY($D$3:$AH$3,2),999)&lt;6)*D19:AH19)</f>
        <v>50.5</v>
      </c>
      <c r="AL17" s="68">
        <f>SUMPRODUCT(IFERROR((IFERROR(WEEKDAY($D$3:$AH$3,2),0)&gt;5)*D17:AH19,0))</f>
        <v>64</v>
      </c>
      <c r="AM17" s="68">
        <f>IFERROR(SUM(AJ17:AL19),"")</f>
        <v>258.5</v>
      </c>
      <c r="AN17" s="31" t="s">
        <v>68</v>
      </c>
      <c r="AO17" s="70">
        <f>SUMPRODUCT((IFERROR((D17:AH17+D18:AH18+D19:AH19),0)&gt;8)*1,IFERROR((D17:AH17+D18:AH18+D19:AH19-8),0))</f>
        <v>66.5</v>
      </c>
      <c r="AP17" s="70">
        <f>AM17-AO17</f>
        <v>192</v>
      </c>
      <c r="AQ17" s="70">
        <f>AM17-AO17-AP17</f>
        <v>0</v>
      </c>
      <c r="XEY17" s="27"/>
      <c r="XEZ17" s="27"/>
      <c r="XFA17" s="27"/>
    </row>
    <row r="18" s="25" customFormat="1" ht="15" customHeight="1" spans="1:16381">
      <c r="A18" s="40"/>
      <c r="B18" s="42"/>
      <c r="C18" s="42" t="s">
        <v>72</v>
      </c>
      <c r="D18" s="37">
        <v>4</v>
      </c>
      <c r="E18" s="37">
        <v>4</v>
      </c>
      <c r="F18" s="39">
        <v>4</v>
      </c>
      <c r="G18" s="39"/>
      <c r="H18" s="39">
        <v>4</v>
      </c>
      <c r="I18" s="39">
        <v>4</v>
      </c>
      <c r="J18" s="39">
        <v>4</v>
      </c>
      <c r="K18" s="39">
        <v>4</v>
      </c>
      <c r="L18" s="39">
        <v>4</v>
      </c>
      <c r="M18" s="39">
        <v>4</v>
      </c>
      <c r="N18" s="39">
        <v>4</v>
      </c>
      <c r="O18" s="37">
        <v>4</v>
      </c>
      <c r="P18" s="37">
        <v>4</v>
      </c>
      <c r="Q18" s="37"/>
      <c r="R18" s="37"/>
      <c r="S18" s="37">
        <v>4</v>
      </c>
      <c r="T18" s="37">
        <v>4</v>
      </c>
      <c r="U18" s="37">
        <v>4</v>
      </c>
      <c r="V18" s="37">
        <v>4</v>
      </c>
      <c r="W18" s="37">
        <v>4</v>
      </c>
      <c r="X18" s="37">
        <v>4</v>
      </c>
      <c r="Y18" s="53">
        <v>4</v>
      </c>
      <c r="Z18" s="39">
        <v>4</v>
      </c>
      <c r="AA18" s="39">
        <v>4</v>
      </c>
      <c r="AB18" s="39">
        <v>4</v>
      </c>
      <c r="AC18" s="39"/>
      <c r="AD18" s="39"/>
      <c r="AE18" s="39">
        <v>4</v>
      </c>
      <c r="AF18" s="39"/>
      <c r="AG18" s="39">
        <v>4</v>
      </c>
      <c r="AH18" s="55"/>
      <c r="AI18" s="67"/>
      <c r="AJ18" s="68"/>
      <c r="AK18" s="68"/>
      <c r="AL18" s="68"/>
      <c r="AM18" s="68"/>
      <c r="AN18" s="31"/>
      <c r="AO18" s="71"/>
      <c r="AP18" s="71"/>
      <c r="AQ18" s="71"/>
      <c r="XEY18" s="27"/>
      <c r="XEZ18" s="27"/>
      <c r="XFA18" s="27"/>
    </row>
    <row r="19" s="25" customFormat="1" ht="15" customHeight="1" spans="1:16381">
      <c r="A19" s="40"/>
      <c r="B19" s="42"/>
      <c r="C19" s="42" t="s">
        <v>73</v>
      </c>
      <c r="D19" s="37">
        <v>3</v>
      </c>
      <c r="E19" s="37">
        <v>3</v>
      </c>
      <c r="F19" s="39">
        <v>3</v>
      </c>
      <c r="G19" s="39"/>
      <c r="H19" s="39">
        <v>2</v>
      </c>
      <c r="I19" s="39">
        <v>3</v>
      </c>
      <c r="J19" s="39">
        <v>3</v>
      </c>
      <c r="K19" s="39">
        <v>3</v>
      </c>
      <c r="L19" s="39">
        <v>3</v>
      </c>
      <c r="M19" s="39">
        <v>3</v>
      </c>
      <c r="N19" s="39">
        <v>3</v>
      </c>
      <c r="O19" s="37">
        <v>3</v>
      </c>
      <c r="P19" s="37">
        <v>3</v>
      </c>
      <c r="Q19" s="37"/>
      <c r="R19" s="38"/>
      <c r="S19" s="38">
        <v>3</v>
      </c>
      <c r="T19" s="38">
        <v>3</v>
      </c>
      <c r="U19" s="38">
        <v>3</v>
      </c>
      <c r="V19" s="38">
        <v>3</v>
      </c>
      <c r="W19" s="38">
        <v>3</v>
      </c>
      <c r="X19" s="38">
        <v>3</v>
      </c>
      <c r="Y19" s="53">
        <v>1</v>
      </c>
      <c r="Z19" s="39">
        <v>3</v>
      </c>
      <c r="AA19" s="39">
        <v>3</v>
      </c>
      <c r="AB19" s="39">
        <v>2</v>
      </c>
      <c r="AC19" s="39"/>
      <c r="AD19" s="39"/>
      <c r="AE19" s="39">
        <v>1.5</v>
      </c>
      <c r="AF19" s="39"/>
      <c r="AG19" s="39">
        <v>3</v>
      </c>
      <c r="AH19" s="55"/>
      <c r="AI19" s="67"/>
      <c r="AJ19" s="68"/>
      <c r="AK19" s="68"/>
      <c r="AL19" s="68"/>
      <c r="AM19" s="68"/>
      <c r="AN19" s="31"/>
      <c r="AO19" s="72"/>
      <c r="AP19" s="72"/>
      <c r="AQ19" s="72"/>
      <c r="XEY19" s="27"/>
      <c r="XEZ19" s="27"/>
      <c r="XFA19" s="27"/>
    </row>
    <row r="20" s="25" customFormat="1" ht="15" customHeight="1" spans="1:16381">
      <c r="A20" s="40" t="s">
        <v>38</v>
      </c>
      <c r="B20" s="41" t="s">
        <v>32</v>
      </c>
      <c r="C20" s="42" t="s">
        <v>70</v>
      </c>
      <c r="D20" s="37"/>
      <c r="E20" s="37"/>
      <c r="F20" s="37"/>
      <c r="G20" s="37"/>
      <c r="H20" s="37"/>
      <c r="I20" s="37"/>
      <c r="J20" s="37"/>
      <c r="K20" s="37"/>
      <c r="L20" s="37"/>
      <c r="M20" s="37"/>
      <c r="N20" s="37"/>
      <c r="O20" s="37"/>
      <c r="P20" s="39"/>
      <c r="Q20" s="39"/>
      <c r="R20" s="39"/>
      <c r="S20" s="39"/>
      <c r="T20" s="39"/>
      <c r="U20" s="39"/>
      <c r="V20" s="39"/>
      <c r="W20" s="39"/>
      <c r="X20" s="39"/>
      <c r="Y20" s="37"/>
      <c r="Z20" s="37">
        <v>4</v>
      </c>
      <c r="AA20" s="37">
        <v>4</v>
      </c>
      <c r="AB20" s="37">
        <v>4</v>
      </c>
      <c r="AC20" s="37">
        <v>4</v>
      </c>
      <c r="AD20" s="37">
        <v>4</v>
      </c>
      <c r="AE20" s="37">
        <v>4</v>
      </c>
      <c r="AF20" s="37" t="s">
        <v>71</v>
      </c>
      <c r="AG20" s="37">
        <v>4</v>
      </c>
      <c r="AH20" s="37"/>
      <c r="AI20" s="67">
        <f>IF(A20="","",COUNTIF(D20:AH21,"&gt;2")/2)</f>
        <v>7</v>
      </c>
      <c r="AJ20" s="68">
        <f>SUMPRODUCT(IFERROR((IFERROR(WEEKDAY($D$3:$AH$3,2),999)&lt;6)*D20:AH21,0))</f>
        <v>40</v>
      </c>
      <c r="AK20" s="68">
        <f>SUMPRODUCT((IFERROR(WEEKDAY($D$3:$AH$3,2),999)&lt;6)*D22:AH22)</f>
        <v>13</v>
      </c>
      <c r="AL20" s="68">
        <f>SUMPRODUCT(IFERROR((IFERROR(WEEKDAY($D$3:$AH$3,2),0)&gt;5)*D20:AH22,0))</f>
        <v>20</v>
      </c>
      <c r="AM20" s="68">
        <f>IFERROR(SUM(AJ20:AL22),"")</f>
        <v>73</v>
      </c>
      <c r="AN20" s="31" t="s">
        <v>68</v>
      </c>
      <c r="AO20" s="70">
        <f>SUMPRODUCT((IFERROR((D20:AH20+D21:AH21+D22:AH22),0)&gt;8)*1,IFERROR((D20:AH20+D21:AH21+D22:AH22-8),0))</f>
        <v>17</v>
      </c>
      <c r="AP20" s="70">
        <f>AM20-AO20</f>
        <v>56</v>
      </c>
      <c r="AQ20" s="70">
        <f>AM20-AO20-AP20</f>
        <v>0</v>
      </c>
      <c r="XEY20" s="27"/>
      <c r="XEZ20" s="27"/>
      <c r="XFA20" s="27"/>
    </row>
    <row r="21" s="25" customFormat="1" ht="15" customHeight="1" spans="1:16381">
      <c r="A21" s="40"/>
      <c r="B21" s="42"/>
      <c r="C21" s="42" t="s">
        <v>72</v>
      </c>
      <c r="D21" s="37"/>
      <c r="E21" s="37"/>
      <c r="F21" s="37"/>
      <c r="G21" s="37"/>
      <c r="H21" s="37"/>
      <c r="I21" s="37"/>
      <c r="J21" s="37"/>
      <c r="K21" s="37"/>
      <c r="L21" s="37"/>
      <c r="M21" s="37"/>
      <c r="N21" s="37"/>
      <c r="O21" s="37"/>
      <c r="P21" s="39"/>
      <c r="Q21" s="39"/>
      <c r="R21" s="39"/>
      <c r="S21" s="39"/>
      <c r="T21" s="39"/>
      <c r="U21" s="39"/>
      <c r="V21" s="39"/>
      <c r="W21" s="39"/>
      <c r="X21" s="39"/>
      <c r="Y21" s="37"/>
      <c r="Z21" s="37">
        <v>4</v>
      </c>
      <c r="AA21" s="37">
        <v>4</v>
      </c>
      <c r="AB21" s="37">
        <v>4</v>
      </c>
      <c r="AC21" s="37">
        <v>4</v>
      </c>
      <c r="AD21" s="37">
        <v>4</v>
      </c>
      <c r="AE21" s="37">
        <v>4</v>
      </c>
      <c r="AF21" s="37"/>
      <c r="AG21" s="37">
        <v>4</v>
      </c>
      <c r="AH21" s="37"/>
      <c r="AI21" s="67"/>
      <c r="AJ21" s="68"/>
      <c r="AK21" s="68"/>
      <c r="AL21" s="68"/>
      <c r="AM21" s="68"/>
      <c r="AN21" s="31"/>
      <c r="AO21" s="71"/>
      <c r="AP21" s="71"/>
      <c r="AQ21" s="71"/>
      <c r="XEY21" s="27"/>
      <c r="XEZ21" s="27"/>
      <c r="XFA21" s="27"/>
    </row>
    <row r="22" s="25" customFormat="1" ht="15" customHeight="1" spans="1:16381">
      <c r="A22" s="40"/>
      <c r="B22" s="42"/>
      <c r="C22" s="42" t="s">
        <v>73</v>
      </c>
      <c r="D22" s="37"/>
      <c r="E22" s="37"/>
      <c r="F22" s="37"/>
      <c r="G22" s="37"/>
      <c r="H22" s="38"/>
      <c r="I22" s="37"/>
      <c r="J22" s="37"/>
      <c r="K22" s="37"/>
      <c r="L22" s="37"/>
      <c r="M22" s="37"/>
      <c r="N22" s="37"/>
      <c r="O22" s="37"/>
      <c r="P22" s="39"/>
      <c r="Q22" s="39"/>
      <c r="R22" s="39"/>
      <c r="S22" s="39"/>
      <c r="T22" s="39"/>
      <c r="U22" s="39"/>
      <c r="V22" s="39"/>
      <c r="W22" s="39"/>
      <c r="X22" s="39"/>
      <c r="Y22" s="37"/>
      <c r="Z22" s="37">
        <v>3</v>
      </c>
      <c r="AA22" s="37">
        <v>3</v>
      </c>
      <c r="AB22" s="37">
        <v>2</v>
      </c>
      <c r="AC22" s="37">
        <v>2</v>
      </c>
      <c r="AD22" s="37">
        <v>3</v>
      </c>
      <c r="AE22" s="37">
        <v>1</v>
      </c>
      <c r="AF22" s="37"/>
      <c r="AG22" s="37">
        <v>3</v>
      </c>
      <c r="AH22" s="37"/>
      <c r="AI22" s="67"/>
      <c r="AJ22" s="68"/>
      <c r="AK22" s="68"/>
      <c r="AL22" s="68"/>
      <c r="AM22" s="68"/>
      <c r="AN22" s="31"/>
      <c r="AO22" s="72"/>
      <c r="AP22" s="72"/>
      <c r="AQ22" s="72"/>
      <c r="XEY22" s="27"/>
      <c r="XEZ22" s="27"/>
      <c r="XFA22" s="27"/>
    </row>
    <row r="23" s="25" customFormat="1" ht="15" customHeight="1" spans="1:16381">
      <c r="A23" s="40" t="s">
        <v>39</v>
      </c>
      <c r="B23" s="41" t="s">
        <v>32</v>
      </c>
      <c r="C23" s="42" t="s">
        <v>70</v>
      </c>
      <c r="D23" s="37"/>
      <c r="E23" s="37"/>
      <c r="F23" s="39"/>
      <c r="G23" s="39"/>
      <c r="H23" s="39"/>
      <c r="I23" s="39"/>
      <c r="J23" s="39"/>
      <c r="K23" s="39"/>
      <c r="L23" s="52"/>
      <c r="M23" s="52"/>
      <c r="N23" s="52"/>
      <c r="O23" s="37"/>
      <c r="P23" s="37"/>
      <c r="Q23" s="55"/>
      <c r="R23" s="37"/>
      <c r="S23" s="55"/>
      <c r="T23" s="55">
        <v>4</v>
      </c>
      <c r="U23" s="55">
        <v>4</v>
      </c>
      <c r="V23" s="55">
        <v>4</v>
      </c>
      <c r="W23" s="37">
        <v>4</v>
      </c>
      <c r="X23" s="55">
        <v>4</v>
      </c>
      <c r="Y23" s="58">
        <v>4</v>
      </c>
      <c r="Z23" s="39">
        <v>4</v>
      </c>
      <c r="AA23" s="39">
        <v>4</v>
      </c>
      <c r="AB23" s="39" t="s">
        <v>71</v>
      </c>
      <c r="AC23" s="39" t="s">
        <v>71</v>
      </c>
      <c r="AD23" s="39"/>
      <c r="AE23" s="39">
        <v>4</v>
      </c>
      <c r="AF23" s="39">
        <v>4</v>
      </c>
      <c r="AG23" s="39" t="s">
        <v>71</v>
      </c>
      <c r="AH23" s="55"/>
      <c r="AI23" s="67">
        <f>IF(A23="","",COUNTIF(D23:AH24,"&gt;2")/2)</f>
        <v>10.5</v>
      </c>
      <c r="AJ23" s="68">
        <f>SUMPRODUCT(IFERROR((IFERROR(WEEKDAY($D$3:$AH$3,2),999)&lt;6)*D23:AH24,0))</f>
        <v>68</v>
      </c>
      <c r="AK23" s="68">
        <f>SUMPRODUCT((IFERROR(WEEKDAY($D$3:$AH$3,2),999)&lt;6)*D25:AH25)</f>
        <v>23</v>
      </c>
      <c r="AL23" s="68">
        <f>SUMPRODUCT(IFERROR((IFERROR(WEEKDAY($D$3:$AH$3,2),0)&gt;5)*D23:AH25,0))</f>
        <v>22</v>
      </c>
      <c r="AM23" s="68">
        <f>IFERROR(SUM(AJ23:AL25),"")</f>
        <v>113</v>
      </c>
      <c r="AN23" s="31" t="s">
        <v>68</v>
      </c>
      <c r="AO23" s="70">
        <f>SUMPRODUCT((IFERROR((D23:AH23+D24:AH24+D25:AH25),0)&gt;8)*1,IFERROR((D23:AH23+D24:AH24+D25:AH25-8),0))</f>
        <v>26</v>
      </c>
      <c r="AP23" s="70">
        <f>AM23-AO23</f>
        <v>87</v>
      </c>
      <c r="AQ23" s="70">
        <f>AM23-AO23-AP23</f>
        <v>0</v>
      </c>
      <c r="XEY23" s="27"/>
      <c r="XEZ23" s="27"/>
      <c r="XFA23" s="27"/>
    </row>
    <row r="24" s="25" customFormat="1" ht="15" customHeight="1" spans="1:16381">
      <c r="A24" s="40"/>
      <c r="B24" s="42"/>
      <c r="C24" s="42" t="s">
        <v>72</v>
      </c>
      <c r="D24" s="37"/>
      <c r="E24" s="37"/>
      <c r="F24" s="39"/>
      <c r="G24" s="39"/>
      <c r="H24" s="39"/>
      <c r="I24" s="39"/>
      <c r="J24" s="39"/>
      <c r="K24" s="39"/>
      <c r="L24" s="52"/>
      <c r="M24" s="52"/>
      <c r="N24" s="52"/>
      <c r="O24" s="37"/>
      <c r="P24" s="37"/>
      <c r="Q24" s="55"/>
      <c r="R24" s="37"/>
      <c r="S24" s="55"/>
      <c r="T24" s="55">
        <v>4</v>
      </c>
      <c r="U24" s="55">
        <v>4</v>
      </c>
      <c r="V24" s="55">
        <v>4</v>
      </c>
      <c r="W24" s="37">
        <v>4</v>
      </c>
      <c r="X24" s="55">
        <v>4</v>
      </c>
      <c r="Y24" s="58">
        <v>4</v>
      </c>
      <c r="Z24" s="39">
        <v>4</v>
      </c>
      <c r="AA24" s="39">
        <v>4</v>
      </c>
      <c r="AB24" s="39"/>
      <c r="AC24" s="39"/>
      <c r="AD24" s="39">
        <v>4</v>
      </c>
      <c r="AE24" s="39">
        <v>4</v>
      </c>
      <c r="AF24" s="39">
        <v>4</v>
      </c>
      <c r="AG24" s="39"/>
      <c r="AH24" s="55"/>
      <c r="AI24" s="67"/>
      <c r="AJ24" s="68"/>
      <c r="AK24" s="68"/>
      <c r="AL24" s="68"/>
      <c r="AM24" s="68"/>
      <c r="AN24" s="31"/>
      <c r="AO24" s="71"/>
      <c r="AP24" s="71"/>
      <c r="AQ24" s="71"/>
      <c r="XEY24" s="27"/>
      <c r="XEZ24" s="27"/>
      <c r="XFA24" s="27"/>
    </row>
    <row r="25" s="25" customFormat="1" ht="15" customHeight="1" spans="1:16381">
      <c r="A25" s="40"/>
      <c r="B25" s="42"/>
      <c r="C25" s="42" t="s">
        <v>73</v>
      </c>
      <c r="D25" s="37"/>
      <c r="E25" s="37"/>
      <c r="F25" s="39"/>
      <c r="G25" s="39"/>
      <c r="H25" s="39"/>
      <c r="I25" s="39"/>
      <c r="J25" s="39"/>
      <c r="K25" s="39"/>
      <c r="L25" s="52"/>
      <c r="M25" s="52"/>
      <c r="N25" s="52"/>
      <c r="O25" s="37"/>
      <c r="P25" s="37"/>
      <c r="Q25" s="55"/>
      <c r="R25" s="38"/>
      <c r="S25" s="55"/>
      <c r="T25" s="55">
        <v>3</v>
      </c>
      <c r="U25" s="55">
        <v>3</v>
      </c>
      <c r="V25" s="55">
        <v>3</v>
      </c>
      <c r="W25" s="37">
        <v>3</v>
      </c>
      <c r="X25" s="55">
        <v>3</v>
      </c>
      <c r="Y25" s="58">
        <v>3</v>
      </c>
      <c r="Z25" s="39">
        <v>2</v>
      </c>
      <c r="AA25" s="39">
        <v>3</v>
      </c>
      <c r="AB25" s="39"/>
      <c r="AC25" s="39"/>
      <c r="AD25" s="39">
        <v>3</v>
      </c>
      <c r="AE25" s="39"/>
      <c r="AF25" s="39">
        <v>3</v>
      </c>
      <c r="AG25" s="39"/>
      <c r="AH25" s="55"/>
      <c r="AI25" s="67"/>
      <c r="AJ25" s="68"/>
      <c r="AK25" s="68"/>
      <c r="AL25" s="68"/>
      <c r="AM25" s="68"/>
      <c r="AN25" s="31"/>
      <c r="AO25" s="72"/>
      <c r="AP25" s="72"/>
      <c r="AQ25" s="72"/>
      <c r="XEY25" s="27"/>
      <c r="XEZ25" s="27"/>
      <c r="XFA25" s="27"/>
    </row>
    <row r="26" s="25" customFormat="1" ht="14.25" spans="1:43">
      <c r="A26" s="40" t="s">
        <v>36</v>
      </c>
      <c r="B26" s="41" t="s">
        <v>32</v>
      </c>
      <c r="C26" s="42" t="s">
        <v>70</v>
      </c>
      <c r="D26" s="37"/>
      <c r="E26" s="37"/>
      <c r="F26" s="39"/>
      <c r="G26" s="39"/>
      <c r="H26" s="39"/>
      <c r="I26" s="39"/>
      <c r="J26" s="39"/>
      <c r="K26" s="39"/>
      <c r="L26" s="39"/>
      <c r="M26" s="39"/>
      <c r="N26" s="39"/>
      <c r="O26" s="37"/>
      <c r="P26" s="37"/>
      <c r="Q26" s="55"/>
      <c r="R26" s="37"/>
      <c r="S26" s="37">
        <v>4</v>
      </c>
      <c r="T26" s="37">
        <v>4</v>
      </c>
      <c r="U26" s="37">
        <v>4</v>
      </c>
      <c r="V26" s="37">
        <v>4</v>
      </c>
      <c r="W26" s="37">
        <v>4</v>
      </c>
      <c r="X26" s="53">
        <v>4</v>
      </c>
      <c r="Y26" s="53">
        <v>4</v>
      </c>
      <c r="Z26" s="39">
        <v>4</v>
      </c>
      <c r="AA26" s="39">
        <v>4</v>
      </c>
      <c r="AB26" s="39">
        <v>4</v>
      </c>
      <c r="AC26" s="39">
        <v>4</v>
      </c>
      <c r="AD26" s="39">
        <v>4</v>
      </c>
      <c r="AE26" s="39">
        <v>4</v>
      </c>
      <c r="AF26" s="39">
        <v>4</v>
      </c>
      <c r="AG26" s="39" t="s">
        <v>74</v>
      </c>
      <c r="AH26" s="55"/>
      <c r="AI26" s="67">
        <f>IF(A26="","",COUNTIF(D26:AH27,"&gt;2")/2)</f>
        <v>14</v>
      </c>
      <c r="AJ26" s="68">
        <f>SUMPRODUCT(IFERROR((IFERROR(WEEKDAY($D$3:$AH$3,2),999)&lt;6)*D26:AH27,0))</f>
        <v>84</v>
      </c>
      <c r="AK26" s="68">
        <f>SUMPRODUCT((IFERROR(WEEKDAY($D$3:$AH$3,2),999)&lt;6)*D28:AH28)</f>
        <v>33</v>
      </c>
      <c r="AL26" s="68">
        <f>SUMPRODUCT(IFERROR((IFERROR(WEEKDAY($D$3:$AH$3,2),0)&gt;5)*D26:AH28,0))</f>
        <v>37</v>
      </c>
      <c r="AM26" s="68">
        <f>IFERROR(SUM(AJ26:AL28),"")</f>
        <v>154</v>
      </c>
      <c r="AN26" s="31" t="s">
        <v>68</v>
      </c>
      <c r="AO26" s="70">
        <f>SUMPRODUCT((IFERROR((D26:AH26+D27:AH27+D28:AH28),0)&gt;8)*1,IFERROR((D26:AH26+D27:AH27+D28:AH28-8),0))</f>
        <v>39</v>
      </c>
      <c r="AP26" s="70">
        <f>AM26-AO26</f>
        <v>115</v>
      </c>
      <c r="AQ26" s="70">
        <f>AM26-AO26-AP26</f>
        <v>0</v>
      </c>
    </row>
    <row r="27" s="25" customFormat="1" ht="14.25" spans="1:43">
      <c r="A27" s="40"/>
      <c r="B27" s="42"/>
      <c r="C27" s="42" t="s">
        <v>72</v>
      </c>
      <c r="D27" s="37"/>
      <c r="E27" s="37"/>
      <c r="F27" s="39"/>
      <c r="G27" s="39"/>
      <c r="H27" s="39"/>
      <c r="I27" s="39"/>
      <c r="J27" s="39"/>
      <c r="K27" s="39"/>
      <c r="L27" s="39"/>
      <c r="M27" s="39"/>
      <c r="N27" s="39"/>
      <c r="O27" s="37"/>
      <c r="P27" s="37"/>
      <c r="Q27" s="55"/>
      <c r="R27" s="37"/>
      <c r="S27" s="37">
        <v>4</v>
      </c>
      <c r="T27" s="37">
        <v>4</v>
      </c>
      <c r="U27" s="37"/>
      <c r="V27" s="37">
        <v>4</v>
      </c>
      <c r="W27" s="37">
        <v>4</v>
      </c>
      <c r="X27" s="53">
        <v>4</v>
      </c>
      <c r="Y27" s="53">
        <v>4</v>
      </c>
      <c r="Z27" s="39">
        <v>4</v>
      </c>
      <c r="AA27" s="39">
        <v>4</v>
      </c>
      <c r="AB27" s="39">
        <v>4</v>
      </c>
      <c r="AC27" s="39">
        <v>4</v>
      </c>
      <c r="AD27" s="39">
        <v>4</v>
      </c>
      <c r="AE27" s="39">
        <v>4</v>
      </c>
      <c r="AF27" s="39">
        <v>4</v>
      </c>
      <c r="AG27" s="39">
        <v>4</v>
      </c>
      <c r="AH27" s="55"/>
      <c r="AI27" s="67"/>
      <c r="AJ27" s="68"/>
      <c r="AK27" s="68"/>
      <c r="AL27" s="68"/>
      <c r="AM27" s="68"/>
      <c r="AN27" s="31"/>
      <c r="AO27" s="71"/>
      <c r="AP27" s="71"/>
      <c r="AQ27" s="71"/>
    </row>
    <row r="28" s="25" customFormat="1" ht="18" spans="1:16381">
      <c r="A28" s="40"/>
      <c r="B28" s="42"/>
      <c r="C28" s="42" t="s">
        <v>73</v>
      </c>
      <c r="D28" s="37"/>
      <c r="E28" s="37"/>
      <c r="F28" s="39"/>
      <c r="G28" s="39"/>
      <c r="H28" s="39"/>
      <c r="I28" s="39"/>
      <c r="J28" s="39"/>
      <c r="K28" s="39"/>
      <c r="L28" s="39"/>
      <c r="M28" s="39"/>
      <c r="N28" s="39"/>
      <c r="O28" s="37"/>
      <c r="P28" s="37"/>
      <c r="Q28" s="55"/>
      <c r="R28" s="38"/>
      <c r="S28" s="38">
        <v>3</v>
      </c>
      <c r="T28" s="38">
        <v>3</v>
      </c>
      <c r="U28" s="38"/>
      <c r="V28" s="38">
        <v>3</v>
      </c>
      <c r="W28" s="37">
        <v>3</v>
      </c>
      <c r="X28" s="53">
        <v>3</v>
      </c>
      <c r="Y28" s="53">
        <v>3</v>
      </c>
      <c r="Z28" s="39">
        <v>3</v>
      </c>
      <c r="AA28" s="39">
        <v>3</v>
      </c>
      <c r="AB28" s="39">
        <v>3</v>
      </c>
      <c r="AC28" s="39">
        <v>3</v>
      </c>
      <c r="AD28" s="39">
        <v>3</v>
      </c>
      <c r="AE28" s="39">
        <v>3</v>
      </c>
      <c r="AF28" s="39">
        <v>3</v>
      </c>
      <c r="AG28" s="39">
        <v>3</v>
      </c>
      <c r="AH28" s="55"/>
      <c r="AI28" s="67"/>
      <c r="AJ28" s="68"/>
      <c r="AK28" s="68"/>
      <c r="AL28" s="68"/>
      <c r="AM28" s="68"/>
      <c r="AN28" s="31"/>
      <c r="AO28" s="72"/>
      <c r="AP28" s="72"/>
      <c r="AQ28" s="72"/>
      <c r="XEZ28" s="27"/>
      <c r="XFA28" s="27"/>
    </row>
    <row r="29" s="25" customFormat="1" ht="15" spans="1:16381">
      <c r="A29" s="40" t="s">
        <v>40</v>
      </c>
      <c r="B29" s="41" t="s">
        <v>32</v>
      </c>
      <c r="C29" s="42" t="s">
        <v>70</v>
      </c>
      <c r="D29" s="37"/>
      <c r="E29" s="37"/>
      <c r="F29" s="37"/>
      <c r="G29" s="37"/>
      <c r="H29" s="37"/>
      <c r="I29" s="37"/>
      <c r="J29" s="37"/>
      <c r="K29" s="37"/>
      <c r="L29" s="37"/>
      <c r="M29" s="37"/>
      <c r="N29" s="37"/>
      <c r="O29" s="37"/>
      <c r="P29" s="39"/>
      <c r="Q29" s="52"/>
      <c r="R29" s="52"/>
      <c r="S29" s="52"/>
      <c r="T29" s="52"/>
      <c r="U29" s="52">
        <v>4</v>
      </c>
      <c r="V29" s="52">
        <v>4</v>
      </c>
      <c r="W29" s="52">
        <v>4</v>
      </c>
      <c r="X29" s="52">
        <v>4</v>
      </c>
      <c r="Y29" s="53">
        <v>4</v>
      </c>
      <c r="Z29" s="37">
        <v>4</v>
      </c>
      <c r="AA29" s="37">
        <v>4</v>
      </c>
      <c r="AB29" s="37">
        <v>4</v>
      </c>
      <c r="AC29" s="37">
        <v>4</v>
      </c>
      <c r="AD29" s="37">
        <v>4</v>
      </c>
      <c r="AE29" s="37">
        <v>4</v>
      </c>
      <c r="AF29" s="37" t="s">
        <v>71</v>
      </c>
      <c r="AG29" s="37">
        <v>4</v>
      </c>
      <c r="AH29" s="37"/>
      <c r="AI29" s="67">
        <f>IF(A29="","",COUNTIF(D29:AH30,"&gt;2")/2)</f>
        <v>12</v>
      </c>
      <c r="AJ29" s="68">
        <f>SUMPRODUCT(IFERROR((IFERROR(WEEKDAY($D$3:$AH$3,2),999)&lt;6)*D29:AH30,0))</f>
        <v>64</v>
      </c>
      <c r="AK29" s="68">
        <f>SUMPRODUCT((IFERROR(WEEKDAY($D$3:$AH$3,2),999)&lt;6)*D31:AH31)</f>
        <v>21</v>
      </c>
      <c r="AL29" s="68">
        <f>SUMPRODUCT(IFERROR((IFERROR(WEEKDAY($D$3:$AH$3,2),0)&gt;5)*D29:AH31,0))</f>
        <v>43</v>
      </c>
      <c r="AM29" s="68">
        <f>IFERROR(SUM(AJ29:AL31),"")</f>
        <v>128</v>
      </c>
      <c r="AN29" s="31" t="s">
        <v>68</v>
      </c>
      <c r="AO29" s="70">
        <f>SUMPRODUCT((IFERROR((D29:AH29+D30:AH30+D31:AH31),0)&gt;8)*1,IFERROR((D29:AH29+D30:AH30+D31:AH31-8),0))</f>
        <v>32</v>
      </c>
      <c r="AP29" s="70">
        <f>AM29-AO29</f>
        <v>96</v>
      </c>
      <c r="AQ29" s="70">
        <f>AM29-AO29-AP29</f>
        <v>0</v>
      </c>
      <c r="XEZ29" s="27"/>
      <c r="XFA29" s="27"/>
    </row>
    <row r="30" s="25" customFormat="1" ht="15" spans="1:16381">
      <c r="A30" s="40"/>
      <c r="B30" s="42"/>
      <c r="C30" s="42" t="s">
        <v>72</v>
      </c>
      <c r="D30" s="37"/>
      <c r="E30" s="37"/>
      <c r="F30" s="37"/>
      <c r="G30" s="37"/>
      <c r="H30" s="37"/>
      <c r="I30" s="37"/>
      <c r="J30" s="37"/>
      <c r="K30" s="37"/>
      <c r="L30" s="37"/>
      <c r="M30" s="37"/>
      <c r="N30" s="37"/>
      <c r="O30" s="37"/>
      <c r="P30" s="39"/>
      <c r="Q30" s="52"/>
      <c r="R30" s="52"/>
      <c r="S30" s="52"/>
      <c r="T30" s="52"/>
      <c r="U30" s="52">
        <v>4</v>
      </c>
      <c r="V30" s="52">
        <v>4</v>
      </c>
      <c r="W30" s="52">
        <v>4</v>
      </c>
      <c r="X30" s="52">
        <v>4</v>
      </c>
      <c r="Y30" s="53">
        <v>4</v>
      </c>
      <c r="Z30" s="37">
        <v>4</v>
      </c>
      <c r="AA30" s="37">
        <v>4</v>
      </c>
      <c r="AB30" s="37">
        <v>4</v>
      </c>
      <c r="AC30" s="37">
        <v>4</v>
      </c>
      <c r="AD30" s="37">
        <v>4</v>
      </c>
      <c r="AE30" s="37">
        <v>4</v>
      </c>
      <c r="AF30" s="37"/>
      <c r="AG30" s="37">
        <v>4</v>
      </c>
      <c r="AH30" s="37"/>
      <c r="AI30" s="67"/>
      <c r="AJ30" s="68"/>
      <c r="AK30" s="68"/>
      <c r="AL30" s="68"/>
      <c r="AM30" s="68"/>
      <c r="AN30" s="31"/>
      <c r="AO30" s="71"/>
      <c r="AP30" s="71"/>
      <c r="AQ30" s="71"/>
      <c r="XEZ30" s="27"/>
      <c r="XFA30" s="27"/>
    </row>
    <row r="31" s="25" customFormat="1" ht="18" spans="1:16381">
      <c r="A31" s="40"/>
      <c r="B31" s="42"/>
      <c r="C31" s="42" t="s">
        <v>73</v>
      </c>
      <c r="D31" s="37"/>
      <c r="E31" s="37"/>
      <c r="F31" s="37"/>
      <c r="G31" s="37"/>
      <c r="H31" s="38"/>
      <c r="I31" s="37"/>
      <c r="J31" s="37"/>
      <c r="K31" s="37"/>
      <c r="L31" s="37"/>
      <c r="M31" s="37"/>
      <c r="N31" s="37"/>
      <c r="O31" s="37"/>
      <c r="P31" s="39"/>
      <c r="Q31" s="52"/>
      <c r="R31" s="52"/>
      <c r="S31" s="52"/>
      <c r="T31" s="52"/>
      <c r="U31" s="52">
        <v>3</v>
      </c>
      <c r="V31" s="52">
        <v>3</v>
      </c>
      <c r="W31" s="52">
        <v>3</v>
      </c>
      <c r="X31" s="52">
        <v>3</v>
      </c>
      <c r="Y31" s="53">
        <v>3</v>
      </c>
      <c r="Z31" s="37">
        <v>3</v>
      </c>
      <c r="AA31" s="37">
        <v>3</v>
      </c>
      <c r="AB31" s="37">
        <v>3</v>
      </c>
      <c r="AC31" s="37">
        <v>2</v>
      </c>
      <c r="AD31" s="37">
        <v>3</v>
      </c>
      <c r="AE31" s="37"/>
      <c r="AF31" s="37"/>
      <c r="AG31" s="37">
        <v>3</v>
      </c>
      <c r="AH31" s="37"/>
      <c r="AI31" s="67"/>
      <c r="AJ31" s="68"/>
      <c r="AK31" s="68"/>
      <c r="AL31" s="68"/>
      <c r="AM31" s="68"/>
      <c r="AN31" s="31"/>
      <c r="AO31" s="72"/>
      <c r="AP31" s="72"/>
      <c r="AQ31" s="72"/>
      <c r="XEZ31" s="27"/>
      <c r="XFA31" s="27"/>
    </row>
    <row r="32" s="26" customFormat="1" ht="14.25" spans="1:16381">
      <c r="A32" s="40" t="s">
        <v>26</v>
      </c>
      <c r="B32" s="41" t="s">
        <v>17</v>
      </c>
      <c r="C32" s="43" t="s">
        <v>70</v>
      </c>
      <c r="D32" s="37"/>
      <c r="E32" s="37">
        <v>4</v>
      </c>
      <c r="F32" s="37">
        <v>4</v>
      </c>
      <c r="G32" s="37">
        <v>4</v>
      </c>
      <c r="H32" s="39">
        <v>4</v>
      </c>
      <c r="I32" s="39">
        <v>4</v>
      </c>
      <c r="J32" s="39">
        <v>4</v>
      </c>
      <c r="K32" s="39">
        <v>4</v>
      </c>
      <c r="L32" s="37">
        <v>4</v>
      </c>
      <c r="M32" s="37">
        <v>4</v>
      </c>
      <c r="N32" s="37">
        <v>4</v>
      </c>
      <c r="O32" s="37"/>
      <c r="P32" s="37">
        <v>4</v>
      </c>
      <c r="Q32" s="55">
        <v>4</v>
      </c>
      <c r="R32" s="37">
        <v>4</v>
      </c>
      <c r="S32" s="37">
        <v>4</v>
      </c>
      <c r="T32" s="37">
        <v>4</v>
      </c>
      <c r="U32" s="37">
        <v>4</v>
      </c>
      <c r="V32" s="37"/>
      <c r="W32" s="37">
        <v>4</v>
      </c>
      <c r="X32" s="53">
        <v>4</v>
      </c>
      <c r="Y32" s="53">
        <v>4</v>
      </c>
      <c r="Z32" s="37">
        <v>4</v>
      </c>
      <c r="AA32" s="53">
        <v>4</v>
      </c>
      <c r="AB32" s="53">
        <v>4</v>
      </c>
      <c r="AC32" s="53">
        <v>4</v>
      </c>
      <c r="AD32" s="53">
        <v>4</v>
      </c>
      <c r="AE32" s="53">
        <v>4</v>
      </c>
      <c r="AF32" s="53">
        <v>4</v>
      </c>
      <c r="AG32" s="53">
        <v>4</v>
      </c>
      <c r="AH32" s="55"/>
      <c r="AI32" s="67">
        <f>IF(A32="","",COUNTIF(D32:AH33,"&gt;2")/2)</f>
        <v>27</v>
      </c>
      <c r="AJ32" s="68">
        <f>SUMPRODUCT(IFERROR((IFERROR(WEEKDAY($D$3:$AH$3,2),999)&lt;6)*D32:AH33,0))</f>
        <v>167</v>
      </c>
      <c r="AK32" s="68">
        <f>SUMPRODUCT((IFERROR(WEEKDAY($D$3:$AH$3,2),999)&lt;6)*D34:AH34)</f>
        <v>55.5</v>
      </c>
      <c r="AL32" s="68">
        <f>SUMPRODUCT(IFERROR((IFERROR(WEEKDAY($D$3:$AH$3,2),0)&gt;5)*D32:AH34,0))</f>
        <v>68.5</v>
      </c>
      <c r="AM32" s="68">
        <f>IFERROR(SUM(AJ32:AL34),"")</f>
        <v>291</v>
      </c>
      <c r="AN32" s="31" t="s">
        <v>68</v>
      </c>
      <c r="AO32" s="70">
        <f>SUMPRODUCT((IFERROR((D32:AH32+D33:AH33+D34:AH34),0)&gt;8)*1,IFERROR((D32:AH32+D33:AH33+D34:AH34-8),0))</f>
        <v>76</v>
      </c>
      <c r="AP32" s="70">
        <f>AM32-AO32</f>
        <v>215</v>
      </c>
      <c r="AQ32" s="70">
        <f>AM32-AO32-AP32</f>
        <v>0</v>
      </c>
      <c r="XEZ32" s="27"/>
      <c r="XFA32" s="27"/>
    </row>
    <row r="33" s="26" customFormat="1" ht="14.25" spans="1:16381">
      <c r="A33" s="40"/>
      <c r="B33" s="42"/>
      <c r="C33" s="42" t="s">
        <v>72</v>
      </c>
      <c r="D33" s="37"/>
      <c r="E33" s="37">
        <v>3</v>
      </c>
      <c r="F33" s="37">
        <v>4</v>
      </c>
      <c r="G33" s="37">
        <v>4</v>
      </c>
      <c r="H33" s="39">
        <v>4</v>
      </c>
      <c r="I33" s="39">
        <v>4</v>
      </c>
      <c r="J33" s="39">
        <v>4</v>
      </c>
      <c r="K33" s="39">
        <v>4</v>
      </c>
      <c r="L33" s="37">
        <v>4</v>
      </c>
      <c r="M33" s="37">
        <v>4</v>
      </c>
      <c r="N33" s="37">
        <v>4</v>
      </c>
      <c r="O33" s="37"/>
      <c r="P33" s="37">
        <v>4</v>
      </c>
      <c r="Q33" s="55">
        <v>4</v>
      </c>
      <c r="R33" s="37">
        <v>4</v>
      </c>
      <c r="S33" s="37">
        <v>4</v>
      </c>
      <c r="T33" s="37">
        <v>4</v>
      </c>
      <c r="U33" s="37">
        <v>4</v>
      </c>
      <c r="V33" s="37"/>
      <c r="W33" s="37">
        <v>4</v>
      </c>
      <c r="X33" s="53">
        <v>4</v>
      </c>
      <c r="Y33" s="53">
        <v>4</v>
      </c>
      <c r="Z33" s="37">
        <v>4</v>
      </c>
      <c r="AA33" s="53">
        <v>4</v>
      </c>
      <c r="AB33" s="53">
        <v>4</v>
      </c>
      <c r="AC33" s="53">
        <v>4</v>
      </c>
      <c r="AD33" s="53">
        <v>4</v>
      </c>
      <c r="AE33" s="53">
        <v>4</v>
      </c>
      <c r="AF33" s="53">
        <v>4</v>
      </c>
      <c r="AG33" s="53">
        <v>4</v>
      </c>
      <c r="AH33" s="55"/>
      <c r="AI33" s="67"/>
      <c r="AJ33" s="68"/>
      <c r="AK33" s="68"/>
      <c r="AL33" s="68"/>
      <c r="AM33" s="68"/>
      <c r="AN33" s="31"/>
      <c r="AO33" s="71"/>
      <c r="AP33" s="71"/>
      <c r="AQ33" s="71"/>
      <c r="XEZ33" s="27"/>
      <c r="XFA33" s="27"/>
    </row>
    <row r="34" s="26" customFormat="1" ht="18" spans="1:16381">
      <c r="A34" s="40"/>
      <c r="B34" s="42"/>
      <c r="C34" s="42" t="s">
        <v>73</v>
      </c>
      <c r="D34" s="37"/>
      <c r="E34" s="37"/>
      <c r="F34" s="37">
        <v>3</v>
      </c>
      <c r="G34" s="37">
        <v>3</v>
      </c>
      <c r="H34" s="44">
        <v>5</v>
      </c>
      <c r="I34" s="44">
        <v>2</v>
      </c>
      <c r="J34" s="44">
        <v>3</v>
      </c>
      <c r="K34" s="44">
        <v>3</v>
      </c>
      <c r="L34" s="37">
        <v>3</v>
      </c>
      <c r="M34" s="37">
        <v>3</v>
      </c>
      <c r="N34" s="37">
        <v>3</v>
      </c>
      <c r="O34" s="37"/>
      <c r="P34" s="37">
        <v>3</v>
      </c>
      <c r="Q34" s="55">
        <v>3</v>
      </c>
      <c r="R34" s="38">
        <v>2</v>
      </c>
      <c r="S34" s="38">
        <v>3</v>
      </c>
      <c r="T34" s="38">
        <v>3</v>
      </c>
      <c r="U34" s="37">
        <v>3.5</v>
      </c>
      <c r="V34" s="37"/>
      <c r="W34" s="37">
        <v>3</v>
      </c>
      <c r="X34" s="53">
        <v>3</v>
      </c>
      <c r="Y34" s="53">
        <v>3</v>
      </c>
      <c r="Z34" s="37">
        <v>2.5</v>
      </c>
      <c r="AA34" s="53">
        <v>3</v>
      </c>
      <c r="AB34" s="53">
        <v>3</v>
      </c>
      <c r="AC34" s="53">
        <v>3</v>
      </c>
      <c r="AD34" s="53">
        <v>3</v>
      </c>
      <c r="AE34" s="53">
        <v>3</v>
      </c>
      <c r="AF34" s="53">
        <v>1</v>
      </c>
      <c r="AG34" s="53">
        <v>3</v>
      </c>
      <c r="AH34" s="55"/>
      <c r="AI34" s="67"/>
      <c r="AJ34" s="68"/>
      <c r="AK34" s="68"/>
      <c r="AL34" s="68"/>
      <c r="AM34" s="68"/>
      <c r="AN34" s="31"/>
      <c r="AO34" s="72"/>
      <c r="AP34" s="72"/>
      <c r="AQ34" s="72"/>
      <c r="XEZ34" s="27"/>
      <c r="XFA34" s="27"/>
    </row>
    <row r="35" s="26" customFormat="1" ht="14.25" spans="1:16381">
      <c r="A35" s="40" t="s">
        <v>29</v>
      </c>
      <c r="B35" s="41" t="s">
        <v>17</v>
      </c>
      <c r="C35" s="43" t="s">
        <v>70</v>
      </c>
      <c r="D35" s="37">
        <v>4</v>
      </c>
      <c r="E35" s="37"/>
      <c r="F35" s="39">
        <v>4</v>
      </c>
      <c r="G35" s="39">
        <v>4</v>
      </c>
      <c r="H35" s="39">
        <v>4</v>
      </c>
      <c r="I35" s="39">
        <v>4</v>
      </c>
      <c r="J35" s="39">
        <v>4</v>
      </c>
      <c r="K35" s="39">
        <v>4</v>
      </c>
      <c r="L35" s="39">
        <v>4</v>
      </c>
      <c r="M35" s="39">
        <v>4</v>
      </c>
      <c r="N35" s="39">
        <v>4</v>
      </c>
      <c r="O35" s="37"/>
      <c r="P35" s="37">
        <v>4</v>
      </c>
      <c r="Q35" s="55">
        <v>4</v>
      </c>
      <c r="R35" s="37">
        <v>4</v>
      </c>
      <c r="S35" s="37"/>
      <c r="T35" s="37">
        <v>4</v>
      </c>
      <c r="U35" s="37">
        <v>4</v>
      </c>
      <c r="V35" s="37"/>
      <c r="W35" s="37">
        <v>4</v>
      </c>
      <c r="X35" s="37">
        <v>3.5</v>
      </c>
      <c r="Y35" s="58">
        <v>4</v>
      </c>
      <c r="Z35" s="39">
        <v>4</v>
      </c>
      <c r="AA35" s="39">
        <v>4</v>
      </c>
      <c r="AB35" s="39">
        <v>4</v>
      </c>
      <c r="AC35" s="39">
        <v>4</v>
      </c>
      <c r="AD35" s="39">
        <v>4</v>
      </c>
      <c r="AE35" s="53">
        <v>4</v>
      </c>
      <c r="AF35" s="53"/>
      <c r="AG35" s="53"/>
      <c r="AH35" s="55"/>
      <c r="AI35" s="67">
        <f>IF(A35="","",COUNTIF(D35:AH36,"&gt;2")/2)</f>
        <v>23.5</v>
      </c>
      <c r="AJ35" s="68">
        <f>SUMPRODUCT(IFERROR((IFERROR(WEEKDAY($D$3:$AH$3,2),999)&lt;6)*D35:AH36,0))</f>
        <v>139.5</v>
      </c>
      <c r="AK35" s="68">
        <f>SUMPRODUCT((IFERROR(WEEKDAY($D$3:$AH$3,2),999)&lt;6)*D37:AH37)</f>
        <v>50</v>
      </c>
      <c r="AL35" s="68">
        <f>SUMPRODUCT(IFERROR((IFERROR(WEEKDAY($D$3:$AH$3,2),0)&gt;5)*D35:AH37,0))</f>
        <v>65.5</v>
      </c>
      <c r="AM35" s="68">
        <f>IFERROR(SUM(AJ35:AL37),"")</f>
        <v>255</v>
      </c>
      <c r="AN35" s="31" t="s">
        <v>68</v>
      </c>
      <c r="AO35" s="70">
        <f>SUMPRODUCT((IFERROR((D35:AH35+D36:AH36+D37:AH37),0)&gt;8)*1,IFERROR((D35:AH35+D36:AH36+D37:AH37-8),0))</f>
        <v>67.5</v>
      </c>
      <c r="AP35" s="70">
        <f>AM35-AO35</f>
        <v>187.5</v>
      </c>
      <c r="AQ35" s="70">
        <f>AM35-AO35-AP35</f>
        <v>0</v>
      </c>
      <c r="XEZ35" s="27"/>
      <c r="XFA35" s="27"/>
    </row>
    <row r="36" s="26" customFormat="1" ht="14.25" spans="1:16381">
      <c r="A36" s="40"/>
      <c r="B36" s="42"/>
      <c r="C36" s="42" t="s">
        <v>72</v>
      </c>
      <c r="D36" s="37">
        <v>4</v>
      </c>
      <c r="E36" s="37"/>
      <c r="F36" s="39">
        <v>4</v>
      </c>
      <c r="G36" s="39">
        <v>4</v>
      </c>
      <c r="H36" s="39">
        <v>4</v>
      </c>
      <c r="I36" s="39">
        <v>4</v>
      </c>
      <c r="J36" s="39">
        <v>4</v>
      </c>
      <c r="K36" s="39">
        <v>4</v>
      </c>
      <c r="L36" s="39">
        <v>4</v>
      </c>
      <c r="M36" s="39">
        <v>4</v>
      </c>
      <c r="N36" s="39">
        <v>4</v>
      </c>
      <c r="O36" s="37"/>
      <c r="P36" s="37">
        <v>4</v>
      </c>
      <c r="Q36" s="55">
        <v>4</v>
      </c>
      <c r="R36" s="37">
        <v>4</v>
      </c>
      <c r="S36" s="37"/>
      <c r="T36" s="37">
        <v>4</v>
      </c>
      <c r="U36" s="37">
        <v>4</v>
      </c>
      <c r="V36" s="37"/>
      <c r="W36" s="37">
        <v>4</v>
      </c>
      <c r="X36" s="37"/>
      <c r="Y36" s="58">
        <v>4</v>
      </c>
      <c r="Z36" s="39">
        <v>4</v>
      </c>
      <c r="AA36" s="39">
        <v>4</v>
      </c>
      <c r="AB36" s="39">
        <v>4</v>
      </c>
      <c r="AC36" s="39">
        <v>4</v>
      </c>
      <c r="AD36" s="39">
        <v>4</v>
      </c>
      <c r="AE36" s="53">
        <v>4</v>
      </c>
      <c r="AF36" s="53"/>
      <c r="AG36" s="53"/>
      <c r="AH36" s="55"/>
      <c r="AI36" s="67"/>
      <c r="AJ36" s="68"/>
      <c r="AK36" s="68"/>
      <c r="AL36" s="68"/>
      <c r="AM36" s="68"/>
      <c r="AN36" s="31"/>
      <c r="AO36" s="71"/>
      <c r="AP36" s="71"/>
      <c r="AQ36" s="71"/>
      <c r="XEZ36" s="27"/>
      <c r="XFA36" s="27"/>
    </row>
    <row r="37" s="26" customFormat="1" ht="18" spans="1:16381">
      <c r="A37" s="40"/>
      <c r="B37" s="42"/>
      <c r="C37" s="42" t="s">
        <v>73</v>
      </c>
      <c r="D37" s="37">
        <v>3</v>
      </c>
      <c r="E37" s="37"/>
      <c r="F37" s="39">
        <v>3</v>
      </c>
      <c r="G37" s="39">
        <v>3</v>
      </c>
      <c r="H37" s="39">
        <v>3</v>
      </c>
      <c r="I37" s="39">
        <v>3</v>
      </c>
      <c r="J37" s="39">
        <v>3</v>
      </c>
      <c r="K37" s="39">
        <v>3</v>
      </c>
      <c r="L37" s="39">
        <v>3</v>
      </c>
      <c r="M37" s="39">
        <v>3</v>
      </c>
      <c r="N37" s="39">
        <v>3</v>
      </c>
      <c r="O37" s="37"/>
      <c r="P37" s="37">
        <v>3</v>
      </c>
      <c r="Q37" s="55">
        <v>2</v>
      </c>
      <c r="R37" s="38">
        <v>3</v>
      </c>
      <c r="S37" s="37"/>
      <c r="T37" s="37">
        <v>3</v>
      </c>
      <c r="U37" s="37">
        <v>4.5</v>
      </c>
      <c r="V37" s="37"/>
      <c r="W37" s="37">
        <v>3</v>
      </c>
      <c r="X37" s="37"/>
      <c r="Y37" s="58">
        <v>3</v>
      </c>
      <c r="Z37" s="39">
        <v>3</v>
      </c>
      <c r="AA37" s="39">
        <v>3</v>
      </c>
      <c r="AB37" s="39">
        <v>3</v>
      </c>
      <c r="AC37" s="39">
        <v>1</v>
      </c>
      <c r="AD37" s="39">
        <v>3</v>
      </c>
      <c r="AE37" s="53">
        <v>3</v>
      </c>
      <c r="AF37" s="53"/>
      <c r="AG37" s="53"/>
      <c r="AH37" s="55"/>
      <c r="AI37" s="67"/>
      <c r="AJ37" s="68"/>
      <c r="AK37" s="68"/>
      <c r="AL37" s="68"/>
      <c r="AM37" s="68"/>
      <c r="AN37" s="31"/>
      <c r="AO37" s="72"/>
      <c r="AP37" s="72"/>
      <c r="AQ37" s="72"/>
      <c r="XEZ37" s="27"/>
      <c r="XFA37" s="27"/>
    </row>
    <row r="38" s="26" customFormat="1" ht="14.25" spans="1:16381">
      <c r="A38" s="40" t="s">
        <v>24</v>
      </c>
      <c r="B38" s="41" t="s">
        <v>17</v>
      </c>
      <c r="C38" s="43" t="s">
        <v>70</v>
      </c>
      <c r="D38" s="37">
        <v>4</v>
      </c>
      <c r="E38" s="37">
        <v>4</v>
      </c>
      <c r="F38" s="37">
        <v>4</v>
      </c>
      <c r="G38" s="37">
        <v>4</v>
      </c>
      <c r="H38" s="37">
        <v>4</v>
      </c>
      <c r="I38" s="37"/>
      <c r="J38" s="37">
        <v>4</v>
      </c>
      <c r="K38" s="37"/>
      <c r="L38" s="37"/>
      <c r="M38" s="37">
        <v>4</v>
      </c>
      <c r="N38" s="37">
        <v>4</v>
      </c>
      <c r="O38" s="37"/>
      <c r="P38" s="37">
        <v>4</v>
      </c>
      <c r="Q38" s="37">
        <v>4</v>
      </c>
      <c r="R38" s="37"/>
      <c r="S38" s="37">
        <v>4</v>
      </c>
      <c r="T38" s="37">
        <v>4</v>
      </c>
      <c r="U38" s="37">
        <v>4</v>
      </c>
      <c r="V38" s="55"/>
      <c r="W38" s="37">
        <v>4</v>
      </c>
      <c r="X38" s="55">
        <v>4</v>
      </c>
      <c r="Y38" s="55">
        <v>4</v>
      </c>
      <c r="Z38" s="37">
        <v>4</v>
      </c>
      <c r="AA38" s="53"/>
      <c r="AB38" s="53">
        <v>4</v>
      </c>
      <c r="AC38" s="53">
        <v>4</v>
      </c>
      <c r="AD38" s="53">
        <v>4</v>
      </c>
      <c r="AE38" s="53">
        <v>4</v>
      </c>
      <c r="AF38" s="53"/>
      <c r="AG38" s="53"/>
      <c r="AH38" s="55"/>
      <c r="AI38" s="67">
        <f>IF(A38="","",COUNTIF(D38:AH39,"&gt;2")/2)</f>
        <v>21</v>
      </c>
      <c r="AJ38" s="68">
        <f>SUMPRODUCT(IFERROR((IFERROR(WEEKDAY($D$3:$AH$3,2),999)&lt;6)*D38:AH39,0))</f>
        <v>120</v>
      </c>
      <c r="AK38" s="68">
        <f>SUMPRODUCT((IFERROR(WEEKDAY($D$3:$AH$3,2),999)&lt;6)*D40:AH40)</f>
        <v>44</v>
      </c>
      <c r="AL38" s="68">
        <f>SUMPRODUCT(IFERROR((IFERROR(WEEKDAY($D$3:$AH$3,2),0)&gt;5)*D38:AH40,0))</f>
        <v>66</v>
      </c>
      <c r="AM38" s="68">
        <f>IFERROR(SUM(AJ38:AL40),"")</f>
        <v>230</v>
      </c>
      <c r="AN38" s="31" t="s">
        <v>68</v>
      </c>
      <c r="AO38" s="70">
        <f>SUMPRODUCT((IFERROR((D38:AH38+D39:AH39+D40:AH40),0)&gt;8)*1,IFERROR((D38:AH38+D39:AH39+D40:AH40-8),0))</f>
        <v>62</v>
      </c>
      <c r="AP38" s="70">
        <f>AM38-AO38</f>
        <v>168</v>
      </c>
      <c r="AQ38" s="70">
        <f>AM38-AO38-AP38</f>
        <v>0</v>
      </c>
      <c r="XEZ38" s="27"/>
      <c r="XFA38" s="27"/>
    </row>
    <row r="39" s="26" customFormat="1" ht="14.25" spans="1:16381">
      <c r="A39" s="40"/>
      <c r="B39" s="42"/>
      <c r="C39" s="42" t="s">
        <v>72</v>
      </c>
      <c r="D39" s="37">
        <v>4</v>
      </c>
      <c r="E39" s="37">
        <v>4</v>
      </c>
      <c r="F39" s="37">
        <v>4</v>
      </c>
      <c r="G39" s="37">
        <v>4</v>
      </c>
      <c r="H39" s="37">
        <v>4</v>
      </c>
      <c r="I39" s="37"/>
      <c r="J39" s="37">
        <v>4</v>
      </c>
      <c r="K39" s="37"/>
      <c r="L39" s="37"/>
      <c r="M39" s="37">
        <v>4</v>
      </c>
      <c r="N39" s="37">
        <v>4</v>
      </c>
      <c r="O39" s="37"/>
      <c r="P39" s="37">
        <v>4</v>
      </c>
      <c r="Q39" s="37">
        <v>4</v>
      </c>
      <c r="R39" s="37"/>
      <c r="S39" s="37">
        <v>4</v>
      </c>
      <c r="T39" s="37">
        <v>4</v>
      </c>
      <c r="U39" s="37">
        <v>4</v>
      </c>
      <c r="V39" s="55"/>
      <c r="W39" s="37">
        <v>4</v>
      </c>
      <c r="X39" s="55">
        <v>4</v>
      </c>
      <c r="Y39" s="55">
        <v>4</v>
      </c>
      <c r="Z39" s="37">
        <v>4</v>
      </c>
      <c r="AA39" s="53"/>
      <c r="AB39" s="53">
        <v>4</v>
      </c>
      <c r="AC39" s="53">
        <v>4</v>
      </c>
      <c r="AD39" s="53">
        <v>4</v>
      </c>
      <c r="AE39" s="53">
        <v>4</v>
      </c>
      <c r="AF39" s="53"/>
      <c r="AG39" s="53"/>
      <c r="AH39" s="55"/>
      <c r="AI39" s="67"/>
      <c r="AJ39" s="68"/>
      <c r="AK39" s="68"/>
      <c r="AL39" s="68"/>
      <c r="AM39" s="68"/>
      <c r="AN39" s="31"/>
      <c r="AO39" s="71"/>
      <c r="AP39" s="71"/>
      <c r="AQ39" s="71"/>
      <c r="XEZ39" s="27"/>
      <c r="XFA39" s="27"/>
    </row>
    <row r="40" s="26" customFormat="1" ht="18" spans="1:16381">
      <c r="A40" s="40"/>
      <c r="B40" s="42"/>
      <c r="C40" s="42" t="s">
        <v>73</v>
      </c>
      <c r="D40" s="37">
        <v>3</v>
      </c>
      <c r="E40" s="37">
        <v>3</v>
      </c>
      <c r="F40" s="37">
        <v>3</v>
      </c>
      <c r="G40" s="37">
        <v>3</v>
      </c>
      <c r="H40" s="38">
        <v>3</v>
      </c>
      <c r="I40" s="37"/>
      <c r="J40" s="37">
        <v>3</v>
      </c>
      <c r="K40" s="37"/>
      <c r="L40" s="37"/>
      <c r="M40" s="37">
        <v>3</v>
      </c>
      <c r="N40" s="37">
        <v>3</v>
      </c>
      <c r="O40" s="37"/>
      <c r="P40" s="37">
        <v>3</v>
      </c>
      <c r="Q40" s="37">
        <v>2</v>
      </c>
      <c r="R40" s="37"/>
      <c r="S40" s="38">
        <v>3</v>
      </c>
      <c r="T40" s="37">
        <v>3</v>
      </c>
      <c r="U40" s="37">
        <v>4.5</v>
      </c>
      <c r="V40" s="55"/>
      <c r="W40" s="37">
        <v>3</v>
      </c>
      <c r="X40" s="55">
        <v>3</v>
      </c>
      <c r="Y40" s="55">
        <v>3</v>
      </c>
      <c r="Z40" s="37">
        <v>3</v>
      </c>
      <c r="AA40" s="53"/>
      <c r="AB40" s="53">
        <v>3</v>
      </c>
      <c r="AC40" s="53">
        <v>1.5</v>
      </c>
      <c r="AD40" s="53">
        <v>3</v>
      </c>
      <c r="AE40" s="53">
        <v>3</v>
      </c>
      <c r="AF40" s="53"/>
      <c r="AG40" s="53"/>
      <c r="AH40" s="55"/>
      <c r="AI40" s="67"/>
      <c r="AJ40" s="68"/>
      <c r="AK40" s="68"/>
      <c r="AL40" s="68"/>
      <c r="AM40" s="68"/>
      <c r="AN40" s="31"/>
      <c r="AO40" s="72"/>
      <c r="AP40" s="72"/>
      <c r="AQ40" s="72"/>
      <c r="XEZ40" s="27"/>
      <c r="XFA40" s="27"/>
    </row>
    <row r="41" s="26" customFormat="1" ht="20.25" spans="1:16381">
      <c r="A41" s="40" t="s">
        <v>31</v>
      </c>
      <c r="B41" s="41" t="s">
        <v>17</v>
      </c>
      <c r="C41" s="43" t="s">
        <v>70</v>
      </c>
      <c r="D41" s="45">
        <v>4</v>
      </c>
      <c r="E41" s="45">
        <v>4</v>
      </c>
      <c r="F41" s="45">
        <v>4</v>
      </c>
      <c r="G41" s="45">
        <v>4</v>
      </c>
      <c r="H41" s="45">
        <v>4</v>
      </c>
      <c r="I41" s="45">
        <v>4</v>
      </c>
      <c r="J41" s="45">
        <v>4</v>
      </c>
      <c r="K41" s="45">
        <v>4</v>
      </c>
      <c r="L41" s="45">
        <v>4</v>
      </c>
      <c r="M41" s="45">
        <v>4</v>
      </c>
      <c r="N41" s="45">
        <v>4</v>
      </c>
      <c r="O41" s="45">
        <v>4</v>
      </c>
      <c r="P41" s="45">
        <v>4</v>
      </c>
      <c r="Q41" s="45">
        <v>4</v>
      </c>
      <c r="R41" s="56">
        <v>4</v>
      </c>
      <c r="S41" s="56">
        <v>4</v>
      </c>
      <c r="T41" s="56">
        <v>4</v>
      </c>
      <c r="U41" s="56">
        <v>4</v>
      </c>
      <c r="V41" s="56"/>
      <c r="W41" s="56">
        <v>4</v>
      </c>
      <c r="X41" s="56">
        <v>4</v>
      </c>
      <c r="Y41" s="56">
        <v>4</v>
      </c>
      <c r="Z41" s="45">
        <v>4</v>
      </c>
      <c r="AA41" s="45">
        <v>4</v>
      </c>
      <c r="AB41" s="45">
        <v>4</v>
      </c>
      <c r="AC41" s="45">
        <v>4</v>
      </c>
      <c r="AD41" s="45"/>
      <c r="AE41" s="45"/>
      <c r="AF41" s="45">
        <v>4</v>
      </c>
      <c r="AG41" s="56">
        <v>4</v>
      </c>
      <c r="AH41" s="56"/>
      <c r="AI41" s="67">
        <f>IF(A41="","",COUNTIF(D41:AH42,"&gt;2")/2)</f>
        <v>27</v>
      </c>
      <c r="AJ41" s="68">
        <f>SUMPRODUCT(IFERROR((IFERROR(WEEKDAY($D$3:$AH$3,2),999)&lt;6)*D41:AH42,0))</f>
        <v>160</v>
      </c>
      <c r="AK41" s="68">
        <f>SUMPRODUCT((IFERROR(WEEKDAY($D$3:$AH$3,2),999)&lt;6)*D43:AH43)</f>
        <v>58</v>
      </c>
      <c r="AL41" s="68">
        <f>SUMPRODUCT(IFERROR((IFERROR(WEEKDAY($D$3:$AH$3,2),0)&gt;5)*D41:AH43,0))</f>
        <v>72</v>
      </c>
      <c r="AM41" s="68">
        <f>IFERROR(SUM(AJ41:AL43),"")</f>
        <v>290</v>
      </c>
      <c r="AN41" s="31" t="s">
        <v>68</v>
      </c>
      <c r="AO41" s="70">
        <f>SUMPRODUCT((IFERROR((D41:AH41+D42:AH42+D43:AH43),0)&gt;8)*1,IFERROR((D41:AH41+D42:AH42+D43:AH43-8),0))</f>
        <v>74</v>
      </c>
      <c r="AP41" s="70">
        <f>AM41-AO41</f>
        <v>216</v>
      </c>
      <c r="AQ41" s="70">
        <f>AM41-AO41-AP41</f>
        <v>0</v>
      </c>
      <c r="XEZ41" s="27"/>
      <c r="XFA41" s="27"/>
    </row>
    <row r="42" s="26" customFormat="1" ht="20.25" spans="1:16381">
      <c r="A42" s="40"/>
      <c r="B42" s="42"/>
      <c r="C42" s="42" t="s">
        <v>72</v>
      </c>
      <c r="D42" s="45">
        <v>4</v>
      </c>
      <c r="E42" s="45">
        <v>4</v>
      </c>
      <c r="F42" s="45">
        <v>4</v>
      </c>
      <c r="G42" s="45">
        <v>4</v>
      </c>
      <c r="H42" s="45">
        <v>4</v>
      </c>
      <c r="I42" s="45">
        <v>4</v>
      </c>
      <c r="J42" s="45">
        <v>4</v>
      </c>
      <c r="K42" s="45">
        <v>4</v>
      </c>
      <c r="L42" s="45">
        <v>4</v>
      </c>
      <c r="M42" s="45">
        <v>4</v>
      </c>
      <c r="N42" s="45">
        <v>4</v>
      </c>
      <c r="O42" s="45">
        <v>4</v>
      </c>
      <c r="P42" s="45">
        <v>4</v>
      </c>
      <c r="Q42" s="45">
        <v>4</v>
      </c>
      <c r="R42" s="56">
        <v>4</v>
      </c>
      <c r="S42" s="56">
        <v>4</v>
      </c>
      <c r="T42" s="56">
        <v>4</v>
      </c>
      <c r="U42" s="56">
        <v>4</v>
      </c>
      <c r="V42" s="56"/>
      <c r="W42" s="56">
        <v>4</v>
      </c>
      <c r="X42" s="56">
        <v>4</v>
      </c>
      <c r="Y42" s="56">
        <v>4</v>
      </c>
      <c r="Z42" s="45">
        <v>4</v>
      </c>
      <c r="AA42" s="45">
        <v>4</v>
      </c>
      <c r="AB42" s="45">
        <v>4</v>
      </c>
      <c r="AC42" s="45">
        <v>4</v>
      </c>
      <c r="AD42" s="45"/>
      <c r="AE42" s="45"/>
      <c r="AF42" s="45">
        <v>4</v>
      </c>
      <c r="AG42" s="56">
        <v>4</v>
      </c>
      <c r="AH42" s="56"/>
      <c r="AI42" s="67"/>
      <c r="AJ42" s="68"/>
      <c r="AK42" s="68"/>
      <c r="AL42" s="68"/>
      <c r="AM42" s="68"/>
      <c r="AN42" s="31"/>
      <c r="AO42" s="71"/>
      <c r="AP42" s="71"/>
      <c r="AQ42" s="71"/>
      <c r="XEZ42" s="27"/>
      <c r="XFA42" s="27"/>
    </row>
    <row r="43" s="26" customFormat="1" ht="20.25" spans="1:16381">
      <c r="A43" s="40"/>
      <c r="B43" s="42"/>
      <c r="C43" s="42" t="s">
        <v>73</v>
      </c>
      <c r="D43" s="45">
        <v>3.5</v>
      </c>
      <c r="E43" s="45">
        <v>3</v>
      </c>
      <c r="F43" s="45">
        <v>3</v>
      </c>
      <c r="G43" s="45">
        <v>3</v>
      </c>
      <c r="H43" s="45">
        <v>3</v>
      </c>
      <c r="I43" s="45">
        <v>3</v>
      </c>
      <c r="J43" s="45">
        <v>1</v>
      </c>
      <c r="K43" s="45">
        <v>3</v>
      </c>
      <c r="L43" s="45">
        <v>3</v>
      </c>
      <c r="M43" s="45">
        <v>3</v>
      </c>
      <c r="N43" s="45">
        <v>1</v>
      </c>
      <c r="O43" s="45">
        <v>0.5</v>
      </c>
      <c r="P43" s="45">
        <v>3</v>
      </c>
      <c r="Q43" s="45">
        <v>2</v>
      </c>
      <c r="R43" s="56">
        <v>3</v>
      </c>
      <c r="S43" s="56">
        <v>3</v>
      </c>
      <c r="T43" s="56">
        <v>3</v>
      </c>
      <c r="U43" s="56">
        <v>3</v>
      </c>
      <c r="V43" s="56"/>
      <c r="W43" s="56">
        <v>3</v>
      </c>
      <c r="X43" s="56">
        <v>3</v>
      </c>
      <c r="Y43" s="56">
        <v>3</v>
      </c>
      <c r="Z43" s="45">
        <v>3</v>
      </c>
      <c r="AA43" s="45">
        <v>2.5</v>
      </c>
      <c r="AB43" s="45">
        <v>2.5</v>
      </c>
      <c r="AC43" s="45">
        <v>3</v>
      </c>
      <c r="AD43" s="45"/>
      <c r="AE43" s="45"/>
      <c r="AF43" s="45">
        <v>3.5</v>
      </c>
      <c r="AG43" s="56">
        <v>3.5</v>
      </c>
      <c r="AH43" s="56"/>
      <c r="AI43" s="67"/>
      <c r="AJ43" s="68"/>
      <c r="AK43" s="68"/>
      <c r="AL43" s="68"/>
      <c r="AM43" s="68"/>
      <c r="AN43" s="31"/>
      <c r="AO43" s="72"/>
      <c r="AP43" s="72"/>
      <c r="AQ43" s="72"/>
      <c r="XEZ43" s="27"/>
      <c r="XFA43" s="27"/>
    </row>
    <row r="44" s="26" customFormat="1" ht="20.25" spans="1:16381">
      <c r="A44" s="40" t="s">
        <v>25</v>
      </c>
      <c r="B44" s="41" t="s">
        <v>17</v>
      </c>
      <c r="C44" s="43" t="s">
        <v>70</v>
      </c>
      <c r="D44" s="45">
        <v>4</v>
      </c>
      <c r="E44" s="45">
        <v>4</v>
      </c>
      <c r="F44" s="45">
        <v>4</v>
      </c>
      <c r="G44" s="45">
        <v>4</v>
      </c>
      <c r="H44" s="45">
        <v>4</v>
      </c>
      <c r="I44" s="45">
        <v>4</v>
      </c>
      <c r="J44" s="45">
        <v>4</v>
      </c>
      <c r="K44" s="45">
        <v>4</v>
      </c>
      <c r="L44" s="45">
        <v>4</v>
      </c>
      <c r="M44" s="45">
        <v>4</v>
      </c>
      <c r="N44" s="45">
        <v>4</v>
      </c>
      <c r="O44" s="45"/>
      <c r="P44" s="45">
        <v>4</v>
      </c>
      <c r="Q44" s="45">
        <v>4</v>
      </c>
      <c r="R44" s="45">
        <v>4</v>
      </c>
      <c r="S44" s="45">
        <v>4</v>
      </c>
      <c r="T44" s="45">
        <v>4</v>
      </c>
      <c r="U44" s="45">
        <v>4</v>
      </c>
      <c r="V44" s="45">
        <v>4</v>
      </c>
      <c r="W44" s="45">
        <v>4</v>
      </c>
      <c r="X44" s="45">
        <v>4</v>
      </c>
      <c r="Y44" s="45">
        <v>4</v>
      </c>
      <c r="Z44" s="45">
        <v>4</v>
      </c>
      <c r="AA44" s="45">
        <v>4</v>
      </c>
      <c r="AB44" s="45">
        <v>4</v>
      </c>
      <c r="AC44" s="45"/>
      <c r="AD44" s="45">
        <v>4</v>
      </c>
      <c r="AE44" s="45">
        <v>4</v>
      </c>
      <c r="AF44" s="45">
        <v>4</v>
      </c>
      <c r="AG44" s="45">
        <v>4</v>
      </c>
      <c r="AH44" s="45"/>
      <c r="AI44" s="67">
        <f>IF(A44="","",COUNTIF(D44:AH45,"&gt;2")/2)</f>
        <v>28</v>
      </c>
      <c r="AJ44" s="68">
        <f>SUMPRODUCT(IFERROR((IFERROR(WEEKDAY($D$3:$AH$3,2),999)&lt;6)*D44:AH45,0))</f>
        <v>176</v>
      </c>
      <c r="AK44" s="68">
        <f>SUMPRODUCT((IFERROR(WEEKDAY($D$3:$AH$3,2),999)&lt;6)*D46:AH46)</f>
        <v>60.5</v>
      </c>
      <c r="AL44" s="68">
        <f>SUMPRODUCT(IFERROR((IFERROR(WEEKDAY($D$3:$AH$3,2),0)&gt;5)*D44:AH46,0))</f>
        <v>65.5</v>
      </c>
      <c r="AM44" s="68">
        <f>IFERROR(SUM(AJ44:AL46),"")</f>
        <v>302</v>
      </c>
      <c r="AN44" s="31" t="s">
        <v>68</v>
      </c>
      <c r="AO44" s="70">
        <f>SUMPRODUCT((IFERROR((D44:AH44+D45:AH45+D46:AH46),0)&gt;8)*1,IFERROR((D44:AH44+D45:AH45+D46:AH46-8),0))</f>
        <v>78</v>
      </c>
      <c r="AP44" s="70">
        <f>AM44-AO44</f>
        <v>224</v>
      </c>
      <c r="AQ44" s="70">
        <f>AM44-AO44-AP44</f>
        <v>0</v>
      </c>
      <c r="XEZ44" s="27"/>
      <c r="XFA44" s="27"/>
    </row>
    <row r="45" s="26" customFormat="1" ht="20.25" spans="1:16381">
      <c r="A45" s="40"/>
      <c r="B45" s="42"/>
      <c r="C45" s="42" t="s">
        <v>72</v>
      </c>
      <c r="D45" s="45">
        <v>4</v>
      </c>
      <c r="E45" s="45">
        <v>4</v>
      </c>
      <c r="F45" s="45">
        <v>4</v>
      </c>
      <c r="G45" s="45">
        <v>4</v>
      </c>
      <c r="H45" s="45">
        <v>4</v>
      </c>
      <c r="I45" s="45">
        <v>4</v>
      </c>
      <c r="J45" s="45">
        <v>4</v>
      </c>
      <c r="K45" s="45">
        <v>4</v>
      </c>
      <c r="L45" s="45">
        <v>4</v>
      </c>
      <c r="M45" s="45">
        <v>4</v>
      </c>
      <c r="N45" s="45">
        <v>4</v>
      </c>
      <c r="O45" s="45"/>
      <c r="P45" s="45">
        <v>4</v>
      </c>
      <c r="Q45" s="45">
        <v>4</v>
      </c>
      <c r="R45" s="45">
        <v>4</v>
      </c>
      <c r="S45" s="45">
        <v>4</v>
      </c>
      <c r="T45" s="45">
        <v>4</v>
      </c>
      <c r="U45" s="45">
        <v>4</v>
      </c>
      <c r="V45" s="45">
        <v>4</v>
      </c>
      <c r="W45" s="45">
        <v>4</v>
      </c>
      <c r="X45" s="45">
        <v>4</v>
      </c>
      <c r="Y45" s="45">
        <v>4</v>
      </c>
      <c r="Z45" s="45">
        <v>4</v>
      </c>
      <c r="AA45" s="45">
        <v>4</v>
      </c>
      <c r="AB45" s="45">
        <v>4</v>
      </c>
      <c r="AC45" s="45"/>
      <c r="AD45" s="45">
        <v>4</v>
      </c>
      <c r="AE45" s="45">
        <v>4</v>
      </c>
      <c r="AF45" s="45">
        <v>4</v>
      </c>
      <c r="AG45" s="45">
        <v>4</v>
      </c>
      <c r="AH45" s="45"/>
      <c r="AI45" s="67"/>
      <c r="AJ45" s="68"/>
      <c r="AK45" s="68"/>
      <c r="AL45" s="68"/>
      <c r="AM45" s="68"/>
      <c r="AN45" s="31"/>
      <c r="AO45" s="71"/>
      <c r="AP45" s="71"/>
      <c r="AQ45" s="71"/>
      <c r="XEZ45" s="27"/>
      <c r="XFA45" s="27"/>
    </row>
    <row r="46" s="26" customFormat="1" ht="20.25" spans="1:16381">
      <c r="A46" s="40"/>
      <c r="B46" s="42"/>
      <c r="C46" s="42" t="s">
        <v>73</v>
      </c>
      <c r="D46" s="45">
        <v>3</v>
      </c>
      <c r="E46" s="45">
        <v>3</v>
      </c>
      <c r="F46" s="45">
        <v>3</v>
      </c>
      <c r="G46" s="45">
        <v>3</v>
      </c>
      <c r="H46" s="45">
        <v>3</v>
      </c>
      <c r="I46" s="45">
        <v>2</v>
      </c>
      <c r="J46" s="45">
        <v>3</v>
      </c>
      <c r="K46" s="45">
        <v>3</v>
      </c>
      <c r="L46" s="45">
        <v>3</v>
      </c>
      <c r="M46" s="45">
        <v>3</v>
      </c>
      <c r="N46" s="45">
        <v>3</v>
      </c>
      <c r="O46" s="45"/>
      <c r="P46" s="45">
        <v>3</v>
      </c>
      <c r="Q46" s="45">
        <v>3</v>
      </c>
      <c r="R46" s="45">
        <v>3</v>
      </c>
      <c r="S46" s="45"/>
      <c r="T46" s="45">
        <v>1.5</v>
      </c>
      <c r="U46" s="45">
        <v>3.5</v>
      </c>
      <c r="V46" s="45">
        <v>2</v>
      </c>
      <c r="W46" s="45">
        <v>3</v>
      </c>
      <c r="X46" s="45">
        <v>3</v>
      </c>
      <c r="Y46" s="45">
        <v>3</v>
      </c>
      <c r="Z46" s="45">
        <v>3</v>
      </c>
      <c r="AA46" s="45">
        <v>3</v>
      </c>
      <c r="AB46" s="45">
        <v>3</v>
      </c>
      <c r="AC46" s="45"/>
      <c r="AD46" s="45">
        <v>3</v>
      </c>
      <c r="AE46" s="45">
        <v>3</v>
      </c>
      <c r="AF46" s="45">
        <v>3</v>
      </c>
      <c r="AG46" s="45">
        <v>3</v>
      </c>
      <c r="AH46" s="45"/>
      <c r="AI46" s="67"/>
      <c r="AJ46" s="68"/>
      <c r="AK46" s="68"/>
      <c r="AL46" s="68"/>
      <c r="AM46" s="68"/>
      <c r="AN46" s="31"/>
      <c r="AO46" s="72"/>
      <c r="AP46" s="72"/>
      <c r="AQ46" s="72"/>
      <c r="XEZ46" s="27"/>
      <c r="XFA46" s="27"/>
    </row>
    <row r="47" s="26" customFormat="1" ht="20.25" spans="1:16381">
      <c r="A47" s="40" t="s">
        <v>27</v>
      </c>
      <c r="B47" s="41" t="s">
        <v>17</v>
      </c>
      <c r="C47" s="43" t="s">
        <v>70</v>
      </c>
      <c r="D47" s="45"/>
      <c r="E47" s="45">
        <v>4</v>
      </c>
      <c r="F47" s="45">
        <v>4</v>
      </c>
      <c r="G47" s="45">
        <v>4</v>
      </c>
      <c r="H47" s="45">
        <v>4</v>
      </c>
      <c r="I47" s="45">
        <v>4</v>
      </c>
      <c r="J47" s="45">
        <v>2</v>
      </c>
      <c r="K47" s="45">
        <v>4</v>
      </c>
      <c r="L47" s="45">
        <v>4</v>
      </c>
      <c r="M47" s="45">
        <v>4</v>
      </c>
      <c r="N47" s="45">
        <v>4</v>
      </c>
      <c r="O47" s="45"/>
      <c r="P47" s="45">
        <v>4</v>
      </c>
      <c r="Q47" s="45">
        <v>4</v>
      </c>
      <c r="R47" s="45">
        <v>4</v>
      </c>
      <c r="S47" s="45">
        <v>4</v>
      </c>
      <c r="T47" s="45">
        <v>4</v>
      </c>
      <c r="U47" s="45">
        <v>4</v>
      </c>
      <c r="V47" s="45"/>
      <c r="W47" s="45">
        <v>4</v>
      </c>
      <c r="X47" s="45">
        <v>4</v>
      </c>
      <c r="Y47" s="45">
        <v>4</v>
      </c>
      <c r="Z47" s="45">
        <v>2.5</v>
      </c>
      <c r="AA47" s="45">
        <v>4</v>
      </c>
      <c r="AB47" s="45">
        <v>4</v>
      </c>
      <c r="AC47" s="45">
        <v>4</v>
      </c>
      <c r="AD47" s="45">
        <v>4</v>
      </c>
      <c r="AE47" s="45">
        <v>4</v>
      </c>
      <c r="AF47" s="45"/>
      <c r="AG47" s="45"/>
      <c r="AH47" s="45"/>
      <c r="AI47" s="67">
        <f>IF(A47="","",COUNTIF(D47:AH48,"&gt;2")/2)</f>
        <v>23.5</v>
      </c>
      <c r="AJ47" s="68">
        <f>SUMPRODUCT(IFERROR((IFERROR(WEEKDAY($D$3:$AH$3,2),999)&lt;6)*D47:AH48,0))</f>
        <v>140.5</v>
      </c>
      <c r="AK47" s="68">
        <f>SUMPRODUCT((IFERROR(WEEKDAY($D$3:$AH$3,2),999)&lt;6)*D49:AH49)</f>
        <v>51</v>
      </c>
      <c r="AL47" s="68">
        <f>SUMPRODUCT(IFERROR((IFERROR(WEEKDAY($D$3:$AH$3,2),0)&gt;5)*D47:AH49,0))</f>
        <v>66</v>
      </c>
      <c r="AM47" s="68">
        <f>IFERROR(SUM(AJ47:AL49),"")</f>
        <v>257.5</v>
      </c>
      <c r="AN47" s="31" t="s">
        <v>68</v>
      </c>
      <c r="AO47" s="70">
        <f>SUMPRODUCT((IFERROR((D47:AH47+D48:AH48+D49:AH49),0)&gt;8)*1,IFERROR((D47:AH47+D48:AH48+D49:AH49-8),0))</f>
        <v>69</v>
      </c>
      <c r="AP47" s="70">
        <f>AM47-AO47</f>
        <v>188.5</v>
      </c>
      <c r="AQ47" s="70">
        <f>AM47-AO47-AP47</f>
        <v>0</v>
      </c>
      <c r="XEZ47" s="27"/>
      <c r="XFA47" s="27"/>
    </row>
    <row r="48" s="26" customFormat="1" ht="20.25" spans="1:16381">
      <c r="A48" s="40"/>
      <c r="B48" s="42"/>
      <c r="C48" s="42" t="s">
        <v>72</v>
      </c>
      <c r="D48" s="45"/>
      <c r="E48" s="45">
        <v>4</v>
      </c>
      <c r="F48" s="45">
        <v>4</v>
      </c>
      <c r="G48" s="45">
        <v>4</v>
      </c>
      <c r="H48" s="45">
        <v>4</v>
      </c>
      <c r="I48" s="45">
        <v>4</v>
      </c>
      <c r="J48" s="45"/>
      <c r="K48" s="45">
        <v>4</v>
      </c>
      <c r="L48" s="45">
        <v>4</v>
      </c>
      <c r="M48" s="45">
        <v>4</v>
      </c>
      <c r="N48" s="45">
        <v>4</v>
      </c>
      <c r="O48" s="45"/>
      <c r="P48" s="45">
        <v>4</v>
      </c>
      <c r="Q48" s="45">
        <v>4</v>
      </c>
      <c r="R48" s="45">
        <v>4</v>
      </c>
      <c r="S48" s="45">
        <v>4</v>
      </c>
      <c r="T48" s="45">
        <v>4</v>
      </c>
      <c r="U48" s="45">
        <v>4</v>
      </c>
      <c r="V48" s="45"/>
      <c r="W48" s="45">
        <v>4</v>
      </c>
      <c r="X48" s="45">
        <v>4</v>
      </c>
      <c r="Y48" s="45">
        <v>4</v>
      </c>
      <c r="Z48" s="45"/>
      <c r="AA48" s="45">
        <v>4</v>
      </c>
      <c r="AB48" s="45">
        <v>4</v>
      </c>
      <c r="AC48" s="45">
        <v>4</v>
      </c>
      <c r="AD48" s="45">
        <v>4</v>
      </c>
      <c r="AE48" s="45">
        <v>4</v>
      </c>
      <c r="AF48" s="45"/>
      <c r="AG48" s="45"/>
      <c r="AH48" s="45"/>
      <c r="AI48" s="67"/>
      <c r="AJ48" s="68"/>
      <c r="AK48" s="68"/>
      <c r="AL48" s="68"/>
      <c r="AM48" s="68"/>
      <c r="AN48" s="31"/>
      <c r="AO48" s="71"/>
      <c r="AP48" s="71"/>
      <c r="AQ48" s="71"/>
      <c r="XEZ48" s="27"/>
      <c r="XFA48" s="27"/>
    </row>
    <row r="49" s="26" customFormat="1" ht="20.25" spans="1:16381">
      <c r="A49" s="40"/>
      <c r="B49" s="42"/>
      <c r="C49" s="42" t="s">
        <v>73</v>
      </c>
      <c r="D49" s="45"/>
      <c r="E49" s="45">
        <v>3</v>
      </c>
      <c r="F49" s="45">
        <v>2.5</v>
      </c>
      <c r="G49" s="45">
        <v>3</v>
      </c>
      <c r="H49" s="45">
        <v>3</v>
      </c>
      <c r="I49" s="45">
        <v>3</v>
      </c>
      <c r="J49" s="45"/>
      <c r="K49" s="45">
        <v>3</v>
      </c>
      <c r="L49" s="45">
        <v>3</v>
      </c>
      <c r="M49" s="45">
        <v>3</v>
      </c>
      <c r="N49" s="45">
        <v>3</v>
      </c>
      <c r="O49" s="45"/>
      <c r="P49" s="45">
        <v>3</v>
      </c>
      <c r="Q49" s="45">
        <v>3.5</v>
      </c>
      <c r="R49" s="45">
        <v>3</v>
      </c>
      <c r="S49" s="45">
        <v>3</v>
      </c>
      <c r="T49" s="45">
        <v>3</v>
      </c>
      <c r="U49" s="45">
        <v>3</v>
      </c>
      <c r="V49" s="45"/>
      <c r="W49" s="45">
        <v>3</v>
      </c>
      <c r="X49" s="45">
        <v>3</v>
      </c>
      <c r="Y49" s="45">
        <v>3</v>
      </c>
      <c r="Z49" s="45"/>
      <c r="AA49" s="45">
        <v>3</v>
      </c>
      <c r="AB49" s="45">
        <v>3</v>
      </c>
      <c r="AC49" s="45">
        <v>3</v>
      </c>
      <c r="AD49" s="45">
        <v>3</v>
      </c>
      <c r="AE49" s="45">
        <v>3</v>
      </c>
      <c r="AF49" s="45"/>
      <c r="AG49" s="45"/>
      <c r="AH49" s="45"/>
      <c r="AI49" s="67"/>
      <c r="AJ49" s="68"/>
      <c r="AK49" s="68"/>
      <c r="AL49" s="68"/>
      <c r="AM49" s="68"/>
      <c r="AN49" s="31"/>
      <c r="AO49" s="72"/>
      <c r="AP49" s="72"/>
      <c r="AQ49" s="72"/>
      <c r="XEZ49" s="27"/>
      <c r="XFA49" s="27"/>
    </row>
    <row r="50" s="25" customFormat="1" ht="20.25" spans="1:16384">
      <c r="A50" s="40" t="s">
        <v>18</v>
      </c>
      <c r="B50" s="41" t="s">
        <v>17</v>
      </c>
      <c r="C50" s="43" t="s">
        <v>70</v>
      </c>
      <c r="D50" s="45">
        <v>4</v>
      </c>
      <c r="E50" s="45">
        <v>4</v>
      </c>
      <c r="F50" s="45">
        <v>4</v>
      </c>
      <c r="G50" s="45">
        <v>4</v>
      </c>
      <c r="H50" s="45">
        <v>4</v>
      </c>
      <c r="I50" s="45">
        <v>4</v>
      </c>
      <c r="J50" s="45">
        <v>4</v>
      </c>
      <c r="K50" s="45">
        <v>4</v>
      </c>
      <c r="L50" s="45">
        <v>4</v>
      </c>
      <c r="M50" s="45">
        <v>4</v>
      </c>
      <c r="N50" s="45">
        <v>4</v>
      </c>
      <c r="O50" s="45">
        <v>4</v>
      </c>
      <c r="P50" s="45"/>
      <c r="Q50" s="45"/>
      <c r="R50" s="45"/>
      <c r="S50" s="45">
        <v>4</v>
      </c>
      <c r="T50" s="45">
        <v>4</v>
      </c>
      <c r="U50" s="45">
        <v>4</v>
      </c>
      <c r="V50" s="45"/>
      <c r="W50" s="45">
        <v>4</v>
      </c>
      <c r="X50" s="45">
        <v>4</v>
      </c>
      <c r="Y50" s="45">
        <v>4</v>
      </c>
      <c r="Z50" s="45">
        <v>4</v>
      </c>
      <c r="AA50" s="45">
        <v>4</v>
      </c>
      <c r="AB50" s="45">
        <v>4</v>
      </c>
      <c r="AC50" s="45">
        <v>4</v>
      </c>
      <c r="AD50" s="45">
        <v>4</v>
      </c>
      <c r="AE50" s="45">
        <v>4</v>
      </c>
      <c r="AF50" s="45"/>
      <c r="AG50" s="45"/>
      <c r="AH50" s="45"/>
      <c r="AI50" s="67">
        <f>IF(A50="","",COUNTIF(D50:AH51,"&gt;2")/2)</f>
        <v>24</v>
      </c>
      <c r="AJ50" s="68">
        <f>SUMPRODUCT(IFERROR((IFERROR(WEEKDAY($D$3:$AH$3,2),999)&lt;6)*D50:AH51,0))</f>
        <v>136</v>
      </c>
      <c r="AK50" s="68">
        <f>SUMPRODUCT((IFERROR(WEEKDAY($D$3:$AH$3,2),999)&lt;6)*D52:AH52)</f>
        <v>51.5</v>
      </c>
      <c r="AL50" s="68">
        <f>SUMPRODUCT(IFERROR((IFERROR(WEEKDAY($D$3:$AH$3,2),0)&gt;5)*D50:AH52,0))</f>
        <v>75.5</v>
      </c>
      <c r="AM50" s="68">
        <f>IFERROR(SUM(AJ50:AL52),"")</f>
        <v>263</v>
      </c>
      <c r="AN50" s="31" t="s">
        <v>68</v>
      </c>
      <c r="AO50" s="70">
        <f>SUMPRODUCT((IFERROR((D50:AH50+D51:AH51+D52:AH52),0)&gt;8)*1,IFERROR((D50:AH50+D51:AH51+D52:AH52-8),0))</f>
        <v>71</v>
      </c>
      <c r="AP50" s="70">
        <f>AM50-AO50</f>
        <v>192</v>
      </c>
      <c r="AQ50" s="70">
        <f>AM50-AO50-AP50</f>
        <v>0</v>
      </c>
      <c r="XEZ50" s="27"/>
      <c r="XFA50" s="27"/>
      <c r="XFB50" s="27"/>
      <c r="XFC50" s="27"/>
      <c r="XFD50" s="27"/>
    </row>
    <row r="51" s="25" customFormat="1" ht="20.25" spans="1:16384">
      <c r="A51" s="40"/>
      <c r="B51" s="42"/>
      <c r="C51" s="42" t="s">
        <v>72</v>
      </c>
      <c r="D51" s="45">
        <v>4</v>
      </c>
      <c r="E51" s="45">
        <v>4</v>
      </c>
      <c r="F51" s="45">
        <v>4</v>
      </c>
      <c r="G51" s="45">
        <v>4</v>
      </c>
      <c r="H51" s="45">
        <v>4</v>
      </c>
      <c r="I51" s="45">
        <v>4</v>
      </c>
      <c r="J51" s="45">
        <v>4</v>
      </c>
      <c r="K51" s="45">
        <v>4</v>
      </c>
      <c r="L51" s="45">
        <v>4</v>
      </c>
      <c r="M51" s="45">
        <v>4</v>
      </c>
      <c r="N51" s="45">
        <v>4</v>
      </c>
      <c r="O51" s="45">
        <v>4</v>
      </c>
      <c r="P51" s="45"/>
      <c r="Q51" s="45"/>
      <c r="R51" s="45"/>
      <c r="S51" s="45">
        <v>4</v>
      </c>
      <c r="T51" s="45">
        <v>4</v>
      </c>
      <c r="U51" s="45">
        <v>4</v>
      </c>
      <c r="V51" s="45"/>
      <c r="W51" s="45">
        <v>4</v>
      </c>
      <c r="X51" s="45">
        <v>4</v>
      </c>
      <c r="Y51" s="45">
        <v>4</v>
      </c>
      <c r="Z51" s="45">
        <v>4</v>
      </c>
      <c r="AA51" s="45">
        <v>4</v>
      </c>
      <c r="AB51" s="45">
        <v>4</v>
      </c>
      <c r="AC51" s="45">
        <v>4</v>
      </c>
      <c r="AD51" s="45">
        <v>4</v>
      </c>
      <c r="AE51" s="45">
        <v>4</v>
      </c>
      <c r="AF51" s="45"/>
      <c r="AG51" s="45"/>
      <c r="AH51" s="45"/>
      <c r="AI51" s="67"/>
      <c r="AJ51" s="68"/>
      <c r="AK51" s="68"/>
      <c r="AL51" s="68"/>
      <c r="AM51" s="68"/>
      <c r="AN51" s="31"/>
      <c r="AO51" s="71"/>
      <c r="AP51" s="71"/>
      <c r="AQ51" s="71"/>
      <c r="XEZ51" s="27"/>
      <c r="XFA51" s="27"/>
      <c r="XFB51" s="27"/>
      <c r="XFC51" s="27"/>
      <c r="XFD51" s="27"/>
    </row>
    <row r="52" s="25" customFormat="1" ht="20.25" spans="1:16384">
      <c r="A52" s="40"/>
      <c r="B52" s="42"/>
      <c r="C52" s="42" t="s">
        <v>73</v>
      </c>
      <c r="D52" s="45">
        <v>3</v>
      </c>
      <c r="E52" s="45">
        <v>3</v>
      </c>
      <c r="F52" s="45">
        <v>3</v>
      </c>
      <c r="G52" s="45">
        <v>3</v>
      </c>
      <c r="H52" s="45">
        <v>3</v>
      </c>
      <c r="I52" s="45">
        <v>3</v>
      </c>
      <c r="J52" s="45">
        <v>3</v>
      </c>
      <c r="K52" s="45">
        <v>3</v>
      </c>
      <c r="L52" s="45">
        <v>3</v>
      </c>
      <c r="M52" s="45">
        <v>3</v>
      </c>
      <c r="N52" s="45">
        <v>3.5</v>
      </c>
      <c r="O52" s="45">
        <v>0.5</v>
      </c>
      <c r="P52" s="45"/>
      <c r="Q52" s="45"/>
      <c r="R52" s="45"/>
      <c r="S52" s="45">
        <v>3</v>
      </c>
      <c r="T52" s="45">
        <v>3</v>
      </c>
      <c r="U52" s="45">
        <v>3</v>
      </c>
      <c r="V52" s="45"/>
      <c r="W52" s="45">
        <v>3.5</v>
      </c>
      <c r="X52" s="45">
        <v>3</v>
      </c>
      <c r="Y52" s="45">
        <v>3</v>
      </c>
      <c r="Z52" s="45">
        <v>3</v>
      </c>
      <c r="AA52" s="45">
        <v>3</v>
      </c>
      <c r="AB52" s="45">
        <v>3</v>
      </c>
      <c r="AC52" s="45">
        <v>3.5</v>
      </c>
      <c r="AD52" s="45">
        <v>3</v>
      </c>
      <c r="AE52" s="45">
        <v>3</v>
      </c>
      <c r="AF52" s="45"/>
      <c r="AG52" s="45"/>
      <c r="AH52" s="45"/>
      <c r="AI52" s="67"/>
      <c r="AJ52" s="68"/>
      <c r="AK52" s="68"/>
      <c r="AL52" s="68"/>
      <c r="AM52" s="68"/>
      <c r="AN52" s="31"/>
      <c r="AO52" s="72"/>
      <c r="AP52" s="72"/>
      <c r="AQ52" s="72"/>
      <c r="XEZ52" s="27"/>
      <c r="XFA52" s="27"/>
      <c r="XFB52" s="27"/>
      <c r="XFC52" s="27"/>
      <c r="XFD52" s="27"/>
    </row>
    <row r="53" ht="21" spans="1:43">
      <c r="A53" s="46" t="s">
        <v>21</v>
      </c>
      <c r="B53" s="41" t="s">
        <v>17</v>
      </c>
      <c r="C53" s="36" t="s">
        <v>70</v>
      </c>
      <c r="D53" s="47">
        <v>4</v>
      </c>
      <c r="E53" s="47">
        <v>4</v>
      </c>
      <c r="F53" s="47">
        <v>4</v>
      </c>
      <c r="G53" s="47">
        <v>4</v>
      </c>
      <c r="H53" s="47">
        <v>4</v>
      </c>
      <c r="I53" s="47">
        <v>4</v>
      </c>
      <c r="J53" s="45">
        <v>4</v>
      </c>
      <c r="K53" s="45">
        <v>4</v>
      </c>
      <c r="L53" s="47">
        <v>4</v>
      </c>
      <c r="M53" s="45">
        <v>4</v>
      </c>
      <c r="N53" s="45">
        <v>4</v>
      </c>
      <c r="O53" s="45"/>
      <c r="P53" s="45">
        <v>4</v>
      </c>
      <c r="Q53" s="47">
        <v>4</v>
      </c>
      <c r="R53" s="47">
        <v>4</v>
      </c>
      <c r="S53" s="47">
        <v>4</v>
      </c>
      <c r="T53" s="47"/>
      <c r="U53" s="47">
        <v>4</v>
      </c>
      <c r="V53" s="47">
        <v>4</v>
      </c>
      <c r="W53" s="47">
        <v>4</v>
      </c>
      <c r="X53" s="47">
        <v>4</v>
      </c>
      <c r="Y53" s="47">
        <v>4</v>
      </c>
      <c r="Z53" s="47"/>
      <c r="AA53" s="47"/>
      <c r="AB53" s="47"/>
      <c r="AC53" s="47"/>
      <c r="AD53" s="47"/>
      <c r="AE53" s="47"/>
      <c r="AF53" s="47"/>
      <c r="AG53" s="47"/>
      <c r="AH53" s="36"/>
      <c r="AI53" s="67">
        <f>IF(A53="","",COUNTIF(D53:AH54,"&gt;2")/2)</f>
        <v>20</v>
      </c>
      <c r="AJ53" s="68">
        <f>SUMPRODUCT(IFERROR((IFERROR(WEEKDAY($D$3:$AH$3,2),999)&lt;6)*D53:AH54,0))</f>
        <v>120</v>
      </c>
      <c r="AK53" s="68">
        <f>SUMPRODUCT((IFERROR(WEEKDAY($D$3:$AH$3,2),999)&lt;6)*D55:AH55)</f>
        <v>43</v>
      </c>
      <c r="AL53" s="68">
        <f>SUMPRODUCT(IFERROR((IFERROR(WEEKDAY($D$3:$AH$3,2),0)&gt;5)*D53:AH55,0))</f>
        <v>55</v>
      </c>
      <c r="AM53" s="68">
        <f>IFERROR(SUM(AJ53:AL55),"")</f>
        <v>218</v>
      </c>
      <c r="AN53" s="31" t="s">
        <v>68</v>
      </c>
      <c r="AO53" s="70">
        <f>SUMPRODUCT((IFERROR((D53:AH53+D54:AH54+D55:AH55),0)&gt;8)*1,IFERROR((D53:AH53+D54:AH54+D55:AH55-8),0))</f>
        <v>58</v>
      </c>
      <c r="AP53" s="70">
        <f>AM53-AO53</f>
        <v>160</v>
      </c>
      <c r="AQ53" s="70">
        <f>AM53-AO53-AP53</f>
        <v>0</v>
      </c>
    </row>
    <row r="54" ht="21" spans="1:43">
      <c r="A54" s="46"/>
      <c r="B54" s="42"/>
      <c r="C54" s="36" t="s">
        <v>72</v>
      </c>
      <c r="D54" s="47">
        <v>4</v>
      </c>
      <c r="E54" s="47">
        <v>4</v>
      </c>
      <c r="F54" s="47">
        <v>4</v>
      </c>
      <c r="G54" s="47">
        <v>4</v>
      </c>
      <c r="H54" s="47">
        <v>4</v>
      </c>
      <c r="I54" s="47">
        <v>4</v>
      </c>
      <c r="J54" s="45">
        <v>4</v>
      </c>
      <c r="K54" s="45">
        <v>4</v>
      </c>
      <c r="L54" s="47">
        <v>4</v>
      </c>
      <c r="M54" s="45">
        <v>4</v>
      </c>
      <c r="N54" s="45">
        <v>4</v>
      </c>
      <c r="O54" s="45"/>
      <c r="P54" s="45">
        <v>4</v>
      </c>
      <c r="Q54" s="47">
        <v>4</v>
      </c>
      <c r="R54" s="47">
        <v>4</v>
      </c>
      <c r="S54" s="47">
        <v>4</v>
      </c>
      <c r="T54" s="47"/>
      <c r="U54" s="47">
        <v>4</v>
      </c>
      <c r="V54" s="47">
        <v>4</v>
      </c>
      <c r="W54" s="47">
        <v>4</v>
      </c>
      <c r="X54" s="47">
        <v>4</v>
      </c>
      <c r="Y54" s="47">
        <v>4</v>
      </c>
      <c r="Z54" s="47"/>
      <c r="AA54" s="47"/>
      <c r="AB54" s="47"/>
      <c r="AC54" s="47"/>
      <c r="AD54" s="47"/>
      <c r="AE54" s="47"/>
      <c r="AF54" s="47"/>
      <c r="AG54" s="47"/>
      <c r="AH54" s="36"/>
      <c r="AI54" s="67"/>
      <c r="AJ54" s="68"/>
      <c r="AK54" s="68"/>
      <c r="AL54" s="68"/>
      <c r="AM54" s="68"/>
      <c r="AN54" s="31"/>
      <c r="AO54" s="71"/>
      <c r="AP54" s="71"/>
      <c r="AQ54" s="71"/>
    </row>
    <row r="55" ht="20.25" spans="1:43">
      <c r="A55" s="46"/>
      <c r="B55" s="42"/>
      <c r="C55" s="36" t="s">
        <v>73</v>
      </c>
      <c r="D55" s="36">
        <v>3</v>
      </c>
      <c r="E55" s="36">
        <v>3</v>
      </c>
      <c r="F55" s="36">
        <v>3</v>
      </c>
      <c r="G55" s="36">
        <v>3</v>
      </c>
      <c r="H55" s="36">
        <v>3</v>
      </c>
      <c r="I55" s="36">
        <v>2</v>
      </c>
      <c r="J55" s="45">
        <v>3</v>
      </c>
      <c r="K55" s="45">
        <v>3</v>
      </c>
      <c r="L55" s="36">
        <v>3</v>
      </c>
      <c r="M55" s="45">
        <v>3</v>
      </c>
      <c r="N55" s="45">
        <v>3</v>
      </c>
      <c r="O55" s="45"/>
      <c r="P55" s="36">
        <v>2</v>
      </c>
      <c r="Q55" s="36">
        <v>3</v>
      </c>
      <c r="R55" s="36">
        <v>3</v>
      </c>
      <c r="S55" s="36">
        <v>3</v>
      </c>
      <c r="T55" s="36"/>
      <c r="U55" s="36">
        <v>3</v>
      </c>
      <c r="V55" s="36">
        <v>3</v>
      </c>
      <c r="W55" s="36">
        <v>3</v>
      </c>
      <c r="X55" s="36">
        <v>3</v>
      </c>
      <c r="Y55" s="36">
        <v>3</v>
      </c>
      <c r="Z55" s="36"/>
      <c r="AA55" s="36"/>
      <c r="AB55" s="36"/>
      <c r="AC55" s="36"/>
      <c r="AD55" s="36"/>
      <c r="AE55" s="36"/>
      <c r="AF55" s="36"/>
      <c r="AG55" s="36"/>
      <c r="AH55" s="36"/>
      <c r="AI55" s="67"/>
      <c r="AJ55" s="68"/>
      <c r="AK55" s="68"/>
      <c r="AL55" s="68"/>
      <c r="AM55" s="68"/>
      <c r="AN55" s="31"/>
      <c r="AO55" s="72"/>
      <c r="AP55" s="72"/>
      <c r="AQ55" s="72"/>
    </row>
    <row r="56" ht="14.25" spans="1:43">
      <c r="A56" s="48" t="s">
        <v>28</v>
      </c>
      <c r="B56" s="41" t="s">
        <v>17</v>
      </c>
      <c r="C56" s="49" t="s">
        <v>70</v>
      </c>
      <c r="D56" s="50"/>
      <c r="E56" s="50"/>
      <c r="F56" s="50"/>
      <c r="G56" s="51">
        <v>4</v>
      </c>
      <c r="H56" s="50"/>
      <c r="I56" s="50"/>
      <c r="J56" s="50"/>
      <c r="K56" s="50"/>
      <c r="L56" s="50"/>
      <c r="M56" s="50"/>
      <c r="N56" s="50"/>
      <c r="O56" s="50"/>
      <c r="P56" s="50"/>
      <c r="Q56" s="50"/>
      <c r="R56" s="50"/>
      <c r="S56" s="50"/>
      <c r="T56" s="50"/>
      <c r="U56" s="50"/>
      <c r="V56" s="50"/>
      <c r="W56" s="50"/>
      <c r="X56" s="50"/>
      <c r="Y56" s="59"/>
      <c r="Z56" s="50"/>
      <c r="AA56" s="50"/>
      <c r="AB56" s="50"/>
      <c r="AC56" s="50"/>
      <c r="AD56" s="50"/>
      <c r="AE56" s="59"/>
      <c r="AF56" s="50"/>
      <c r="AG56" s="50"/>
      <c r="AH56" s="57"/>
      <c r="AI56" s="67">
        <f>IF(A56="","",COUNTIF(D56:AH57,"&gt;2")/2)</f>
        <v>1</v>
      </c>
      <c r="AJ56" s="68">
        <f>SUMPRODUCT(IFERROR((IFERROR(WEEKDAY($D$3:$AH$3,2),999)&lt;6)*D56:AH57,0))</f>
        <v>0</v>
      </c>
      <c r="AK56" s="68">
        <f>SUMPRODUCT((IFERROR(WEEKDAY($D$3:$AH$3,2),999)&lt;6)*D58:AH58)</f>
        <v>0</v>
      </c>
      <c r="AL56" s="68">
        <f>SUMPRODUCT(IFERROR((IFERROR(WEEKDAY($D$3:$AH$3,2),0)&gt;5)*D56:AH58,0))</f>
        <v>11.5</v>
      </c>
      <c r="AM56" s="68">
        <f>IFERROR(SUM(AJ56:AL58),"")</f>
        <v>11.5</v>
      </c>
      <c r="AN56" s="31" t="s">
        <v>68</v>
      </c>
      <c r="AO56" s="70">
        <f>SUMPRODUCT((IFERROR((D56:AH56+D57:AH57+D58:AH58),0)&gt;8)*1,IFERROR((D56:AH56+D57:AH57+D58:AH58-8),0))</f>
        <v>3.5</v>
      </c>
      <c r="AP56" s="70">
        <f>AM56-AO56</f>
        <v>8</v>
      </c>
      <c r="AQ56" s="70">
        <f>AM56-AO56-AP56</f>
        <v>0</v>
      </c>
    </row>
    <row r="57" ht="14.25" spans="1:43">
      <c r="A57" s="48"/>
      <c r="B57" s="42"/>
      <c r="C57" s="49" t="s">
        <v>72</v>
      </c>
      <c r="D57" s="50"/>
      <c r="E57" s="50"/>
      <c r="F57" s="50"/>
      <c r="G57" s="51">
        <v>4</v>
      </c>
      <c r="H57" s="50"/>
      <c r="I57" s="50"/>
      <c r="J57" s="50"/>
      <c r="K57" s="50"/>
      <c r="L57" s="50"/>
      <c r="M57" s="50"/>
      <c r="N57" s="50"/>
      <c r="O57" s="50"/>
      <c r="P57" s="50"/>
      <c r="Q57" s="50"/>
      <c r="R57" s="50"/>
      <c r="S57" s="50"/>
      <c r="T57" s="50"/>
      <c r="U57" s="50"/>
      <c r="V57" s="50"/>
      <c r="W57" s="50"/>
      <c r="X57" s="50"/>
      <c r="Y57" s="59"/>
      <c r="Z57" s="50"/>
      <c r="AA57" s="50"/>
      <c r="AB57" s="50"/>
      <c r="AC57" s="50"/>
      <c r="AD57" s="50"/>
      <c r="AE57" s="59"/>
      <c r="AF57" s="50"/>
      <c r="AG57" s="50"/>
      <c r="AH57" s="57"/>
      <c r="AI57" s="67"/>
      <c r="AJ57" s="68"/>
      <c r="AK57" s="68"/>
      <c r="AL57" s="68"/>
      <c r="AM57" s="68"/>
      <c r="AN57" s="31"/>
      <c r="AO57" s="71"/>
      <c r="AP57" s="71"/>
      <c r="AQ57" s="71"/>
    </row>
    <row r="58" ht="17.25" spans="1:43">
      <c r="A58" s="48"/>
      <c r="B58" s="42"/>
      <c r="C58" s="49" t="s">
        <v>73</v>
      </c>
      <c r="D58" s="50"/>
      <c r="E58" s="50"/>
      <c r="F58" s="50"/>
      <c r="G58" s="51">
        <v>3.5</v>
      </c>
      <c r="H58" s="21"/>
      <c r="I58" s="50"/>
      <c r="J58" s="50"/>
      <c r="K58" s="50"/>
      <c r="L58" s="50"/>
      <c r="M58" s="50"/>
      <c r="N58" s="50"/>
      <c r="O58" s="50"/>
      <c r="P58" s="50"/>
      <c r="Q58" s="50"/>
      <c r="R58" s="50"/>
      <c r="S58" s="50"/>
      <c r="T58" s="50"/>
      <c r="U58" s="50"/>
      <c r="V58" s="50"/>
      <c r="W58" s="50"/>
      <c r="X58" s="50"/>
      <c r="Y58" s="59"/>
      <c r="Z58" s="50"/>
      <c r="AA58" s="50"/>
      <c r="AB58" s="50"/>
      <c r="AC58" s="50"/>
      <c r="AD58" s="50"/>
      <c r="AE58" s="59"/>
      <c r="AF58" s="50"/>
      <c r="AG58" s="50"/>
      <c r="AH58" s="57"/>
      <c r="AI58" s="67"/>
      <c r="AJ58" s="68"/>
      <c r="AK58" s="68"/>
      <c r="AL58" s="68"/>
      <c r="AM58" s="68"/>
      <c r="AN58" s="31"/>
      <c r="AO58" s="72"/>
      <c r="AP58" s="72"/>
      <c r="AQ58" s="72"/>
    </row>
    <row r="59" ht="14.25" spans="1:43">
      <c r="A59" s="48" t="s">
        <v>22</v>
      </c>
      <c r="B59" s="41" t="s">
        <v>17</v>
      </c>
      <c r="C59" s="49" t="s">
        <v>70</v>
      </c>
      <c r="D59" s="51">
        <v>4</v>
      </c>
      <c r="E59" s="51">
        <v>4</v>
      </c>
      <c r="F59" s="51">
        <v>4</v>
      </c>
      <c r="G59" s="51">
        <v>4</v>
      </c>
      <c r="H59" s="51">
        <v>4</v>
      </c>
      <c r="I59" s="51">
        <v>4</v>
      </c>
      <c r="J59" s="51">
        <v>4</v>
      </c>
      <c r="K59" s="51">
        <v>4</v>
      </c>
      <c r="L59" s="51">
        <v>4</v>
      </c>
      <c r="M59" s="50"/>
      <c r="N59" s="51">
        <v>4</v>
      </c>
      <c r="O59" s="50"/>
      <c r="P59" s="50">
        <v>4</v>
      </c>
      <c r="Q59" s="50">
        <v>4</v>
      </c>
      <c r="R59" s="50">
        <v>4</v>
      </c>
      <c r="S59" s="50">
        <v>4</v>
      </c>
      <c r="T59" s="50">
        <v>4</v>
      </c>
      <c r="U59" s="50">
        <v>4</v>
      </c>
      <c r="V59" s="57">
        <v>4</v>
      </c>
      <c r="W59" s="51">
        <v>4</v>
      </c>
      <c r="X59" s="51">
        <v>4</v>
      </c>
      <c r="Y59" s="51">
        <v>4</v>
      </c>
      <c r="Z59" s="51">
        <v>4</v>
      </c>
      <c r="AA59" s="51">
        <v>4</v>
      </c>
      <c r="AB59" s="51">
        <v>4</v>
      </c>
      <c r="AC59" s="59"/>
      <c r="AD59" s="50">
        <v>4</v>
      </c>
      <c r="AE59" s="50">
        <v>4</v>
      </c>
      <c r="AF59" s="50">
        <v>4</v>
      </c>
      <c r="AG59" s="50">
        <v>4</v>
      </c>
      <c r="AH59" s="57"/>
      <c r="AI59" s="67">
        <f>IF(A59="","",COUNTIF(D59:AH60,"&gt;2")/2)</f>
        <v>27</v>
      </c>
      <c r="AJ59" s="68">
        <f>SUMPRODUCT(IFERROR((IFERROR(WEEKDAY($D$3:$AH$3,2),999)&lt;6)*D59:AH60,0))</f>
        <v>168</v>
      </c>
      <c r="AK59" s="68">
        <f>SUMPRODUCT((IFERROR(WEEKDAY($D$3:$AH$3,2),999)&lt;6)*D61:AH61)</f>
        <v>62</v>
      </c>
      <c r="AL59" s="68">
        <f>SUMPRODUCT(IFERROR((IFERROR(WEEKDAY($D$3:$AH$3,2),0)&gt;5)*D59:AH61,0))</f>
        <v>65</v>
      </c>
      <c r="AM59" s="68">
        <f>IFERROR(SUM(AJ59:AL61),"")</f>
        <v>295</v>
      </c>
      <c r="AN59" s="31" t="s">
        <v>68</v>
      </c>
      <c r="AO59" s="70">
        <f>SUMPRODUCT((IFERROR((D59:AH59+D60:AH60+D61:AH61),0)&gt;8)*1,IFERROR((D59:AH59+D60:AH60+D61:AH61-8),0))</f>
        <v>79</v>
      </c>
      <c r="AP59" s="70">
        <f>AM59-AO59</f>
        <v>216</v>
      </c>
      <c r="AQ59" s="70">
        <f>AM59-AO59-AP59</f>
        <v>0</v>
      </c>
    </row>
    <row r="60" ht="14.25" spans="1:43">
      <c r="A60" s="48"/>
      <c r="B60" s="42"/>
      <c r="C60" s="49" t="s">
        <v>72</v>
      </c>
      <c r="D60" s="51">
        <v>4</v>
      </c>
      <c r="E60" s="51">
        <v>4</v>
      </c>
      <c r="F60" s="51">
        <v>4</v>
      </c>
      <c r="G60" s="51">
        <v>4</v>
      </c>
      <c r="H60" s="51">
        <v>4</v>
      </c>
      <c r="I60" s="51">
        <v>4</v>
      </c>
      <c r="J60" s="51">
        <v>4</v>
      </c>
      <c r="K60" s="51">
        <v>4</v>
      </c>
      <c r="L60" s="51">
        <v>4</v>
      </c>
      <c r="M60" s="50"/>
      <c r="N60" s="51">
        <v>4</v>
      </c>
      <c r="O60" s="50"/>
      <c r="P60" s="50">
        <v>4</v>
      </c>
      <c r="Q60" s="50">
        <v>4</v>
      </c>
      <c r="R60" s="50">
        <v>4</v>
      </c>
      <c r="S60" s="50">
        <v>4</v>
      </c>
      <c r="T60" s="50">
        <v>4</v>
      </c>
      <c r="U60" s="50">
        <v>4</v>
      </c>
      <c r="V60" s="57">
        <v>4</v>
      </c>
      <c r="W60" s="51">
        <v>4</v>
      </c>
      <c r="X60" s="51">
        <v>4</v>
      </c>
      <c r="Y60" s="51">
        <v>4</v>
      </c>
      <c r="Z60" s="51">
        <v>4</v>
      </c>
      <c r="AA60" s="51">
        <v>4</v>
      </c>
      <c r="AB60" s="51">
        <v>4</v>
      </c>
      <c r="AC60" s="59"/>
      <c r="AD60" s="50">
        <v>4</v>
      </c>
      <c r="AE60" s="50">
        <v>4</v>
      </c>
      <c r="AF60" s="50">
        <v>4</v>
      </c>
      <c r="AG60" s="50">
        <v>4</v>
      </c>
      <c r="AH60" s="57"/>
      <c r="AI60" s="67"/>
      <c r="AJ60" s="68"/>
      <c r="AK60" s="68"/>
      <c r="AL60" s="68"/>
      <c r="AM60" s="68"/>
      <c r="AN60" s="31"/>
      <c r="AO60" s="71"/>
      <c r="AP60" s="71"/>
      <c r="AQ60" s="71"/>
    </row>
    <row r="61" ht="14.25" spans="1:43">
      <c r="A61" s="48"/>
      <c r="B61" s="42"/>
      <c r="C61" s="49" t="s">
        <v>73</v>
      </c>
      <c r="D61" s="51">
        <v>3</v>
      </c>
      <c r="E61" s="51">
        <v>3</v>
      </c>
      <c r="F61" s="51">
        <v>3</v>
      </c>
      <c r="G61" s="51">
        <v>3</v>
      </c>
      <c r="H61" s="51">
        <v>3</v>
      </c>
      <c r="I61" s="51">
        <v>2</v>
      </c>
      <c r="J61" s="51">
        <v>3</v>
      </c>
      <c r="K61" s="51">
        <v>3</v>
      </c>
      <c r="L61" s="51">
        <v>3</v>
      </c>
      <c r="M61" s="50"/>
      <c r="N61" s="51">
        <v>3</v>
      </c>
      <c r="O61" s="50"/>
      <c r="P61" s="50">
        <v>3</v>
      </c>
      <c r="Q61" s="50">
        <v>3</v>
      </c>
      <c r="R61" s="50">
        <v>3</v>
      </c>
      <c r="S61" s="50">
        <v>3</v>
      </c>
      <c r="T61" s="50">
        <v>3</v>
      </c>
      <c r="U61" s="50">
        <v>3</v>
      </c>
      <c r="V61" s="57">
        <v>2</v>
      </c>
      <c r="W61" s="51">
        <v>3</v>
      </c>
      <c r="X61" s="51">
        <v>3</v>
      </c>
      <c r="Y61" s="51">
        <v>3</v>
      </c>
      <c r="Z61" s="51">
        <v>3</v>
      </c>
      <c r="AA61" s="51">
        <v>3</v>
      </c>
      <c r="AB61" s="51">
        <v>3</v>
      </c>
      <c r="AC61" s="59"/>
      <c r="AD61" s="50">
        <v>3</v>
      </c>
      <c r="AE61" s="50">
        <v>3</v>
      </c>
      <c r="AF61" s="50">
        <v>3</v>
      </c>
      <c r="AG61" s="50">
        <v>3</v>
      </c>
      <c r="AH61" s="57"/>
      <c r="AI61" s="67"/>
      <c r="AJ61" s="68"/>
      <c r="AK61" s="68"/>
      <c r="AL61" s="68"/>
      <c r="AM61" s="68"/>
      <c r="AN61" s="31"/>
      <c r="AO61" s="72"/>
      <c r="AP61" s="72"/>
      <c r="AQ61" s="72"/>
    </row>
  </sheetData>
  <autoFilter ref="A4:XFD61">
    <extLst/>
  </autoFilter>
  <mergeCells count="224">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s>
  <conditionalFormatting sqref="A8">
    <cfRule type="duplicateValues" dxfId="0" priority="100"/>
    <cfRule type="duplicateValues" dxfId="0" priority="99"/>
    <cfRule type="duplicateValues" dxfId="0" priority="98"/>
    <cfRule type="duplicateValues" dxfId="0" priority="97"/>
  </conditionalFormatting>
  <conditionalFormatting sqref="A14">
    <cfRule type="duplicateValues" dxfId="2" priority="72"/>
    <cfRule type="duplicateValues" dxfId="2" priority="57"/>
    <cfRule type="duplicateValues" dxfId="2" priority="42"/>
    <cfRule type="duplicateValues" dxfId="2" priority="27"/>
  </conditionalFormatting>
  <conditionalFormatting sqref="A17">
    <cfRule type="duplicateValues" dxfId="2" priority="71"/>
    <cfRule type="duplicateValues" dxfId="2" priority="56"/>
    <cfRule type="duplicateValues" dxfId="2" priority="41"/>
    <cfRule type="duplicateValues" dxfId="2" priority="26"/>
  </conditionalFormatting>
  <conditionalFormatting sqref="A20">
    <cfRule type="duplicateValues" dxfId="2" priority="70"/>
    <cfRule type="duplicateValues" dxfId="2" priority="55"/>
    <cfRule type="duplicateValues" dxfId="2" priority="40"/>
    <cfRule type="duplicateValues" dxfId="2" priority="25"/>
  </conditionalFormatting>
  <conditionalFormatting sqref="A23">
    <cfRule type="duplicateValues" dxfId="2" priority="69"/>
    <cfRule type="duplicateValues" dxfId="2" priority="54"/>
    <cfRule type="duplicateValues" dxfId="2" priority="39"/>
    <cfRule type="duplicateValues" dxfId="2" priority="24"/>
  </conditionalFormatting>
  <conditionalFormatting sqref="A26">
    <cfRule type="duplicateValues" dxfId="2" priority="68"/>
    <cfRule type="duplicateValues" dxfId="2" priority="53"/>
    <cfRule type="duplicateValues" dxfId="2" priority="38"/>
    <cfRule type="duplicateValues" dxfId="2" priority="23"/>
  </conditionalFormatting>
  <conditionalFormatting sqref="A29">
    <cfRule type="duplicateValues" dxfId="2" priority="67"/>
    <cfRule type="duplicateValues" dxfId="2" priority="52"/>
    <cfRule type="duplicateValues" dxfId="2" priority="37"/>
    <cfRule type="duplicateValues" dxfId="2" priority="22"/>
  </conditionalFormatting>
  <conditionalFormatting sqref="A32">
    <cfRule type="duplicateValues" dxfId="2" priority="66"/>
    <cfRule type="duplicateValues" dxfId="2" priority="51"/>
    <cfRule type="duplicateValues" dxfId="2" priority="36"/>
    <cfRule type="duplicateValues" dxfId="2" priority="21"/>
  </conditionalFormatting>
  <conditionalFormatting sqref="A35">
    <cfRule type="duplicateValues" dxfId="2" priority="65"/>
    <cfRule type="duplicateValues" dxfId="2" priority="50"/>
    <cfRule type="duplicateValues" dxfId="2" priority="35"/>
    <cfRule type="duplicateValues" dxfId="2" priority="20"/>
  </conditionalFormatting>
  <conditionalFormatting sqref="A38">
    <cfRule type="duplicateValues" dxfId="2" priority="64"/>
    <cfRule type="duplicateValues" dxfId="2" priority="49"/>
    <cfRule type="duplicateValues" dxfId="2" priority="34"/>
    <cfRule type="duplicateValues" dxfId="2" priority="19"/>
  </conditionalFormatting>
  <conditionalFormatting sqref="A41">
    <cfRule type="duplicateValues" dxfId="2" priority="63"/>
    <cfRule type="duplicateValues" dxfId="2" priority="48"/>
    <cfRule type="duplicateValues" dxfId="2" priority="33"/>
    <cfRule type="duplicateValues" dxfId="2" priority="18"/>
  </conditionalFormatting>
  <conditionalFormatting sqref="A44">
    <cfRule type="duplicateValues" dxfId="2" priority="62"/>
    <cfRule type="duplicateValues" dxfId="2" priority="47"/>
    <cfRule type="duplicateValues" dxfId="2" priority="32"/>
    <cfRule type="duplicateValues" dxfId="2" priority="17"/>
  </conditionalFormatting>
  <conditionalFormatting sqref="A47">
    <cfRule type="duplicateValues" dxfId="2" priority="61"/>
    <cfRule type="duplicateValues" dxfId="2" priority="46"/>
    <cfRule type="duplicateValues" dxfId="2" priority="31"/>
    <cfRule type="duplicateValues" dxfId="2" priority="16"/>
  </conditionalFormatting>
  <conditionalFormatting sqref="A50">
    <cfRule type="duplicateValues" dxfId="2" priority="60"/>
    <cfRule type="duplicateValues" dxfId="2" priority="45"/>
    <cfRule type="duplicateValues" dxfId="2" priority="30"/>
    <cfRule type="duplicateValues" dxfId="2" priority="15"/>
  </conditionalFormatting>
  <conditionalFormatting sqref="A56">
    <cfRule type="duplicateValues" dxfId="3" priority="8"/>
    <cfRule type="duplicateValues" dxfId="3" priority="6"/>
    <cfRule type="duplicateValues" dxfId="3" priority="4"/>
    <cfRule type="duplicateValues" dxfId="3" priority="2"/>
  </conditionalFormatting>
  <conditionalFormatting sqref="A59">
    <cfRule type="duplicateValues" dxfId="3" priority="7"/>
    <cfRule type="duplicateValues" dxfId="3" priority="5"/>
    <cfRule type="duplicateValues" dxfId="3" priority="3"/>
    <cfRule type="duplicateValues" dxfId="3" priority="1"/>
  </conditionalFormatting>
  <conditionalFormatting sqref="A5:A7">
    <cfRule type="duplicateValues" dxfId="1" priority="87"/>
    <cfRule type="duplicateValues" dxfId="1" priority="86"/>
  </conditionalFormatting>
  <conditionalFormatting sqref="A8:A10">
    <cfRule type="duplicateValues" dxfId="1" priority="96"/>
    <cfRule type="duplicateValues" dxfId="1" priority="95"/>
    <cfRule type="duplicateValues" dxfId="1" priority="94"/>
    <cfRule type="duplicateValues" dxfId="1" priority="93"/>
    <cfRule type="duplicateValues" dxfId="1" priority="92"/>
    <cfRule type="duplicateValues" dxfId="1" priority="91"/>
    <cfRule type="duplicateValues" dxfId="4" priority="90"/>
    <cfRule type="duplicateValues" dxfId="4" priority="89"/>
    <cfRule type="duplicateValues" dxfId="1" priority="88"/>
  </conditionalFormatting>
  <conditionalFormatting sqref="A11:A13">
    <cfRule type="duplicateValues" dxfId="1" priority="85"/>
  </conditionalFormatting>
  <conditionalFormatting sqref="A1:A4 A53:A55 A62:A1048576">
    <cfRule type="duplicateValues" dxfId="1" priority="101"/>
    <cfRule type="duplicateValues" dxfId="1" priority="102"/>
    <cfRule type="duplicateValues" dxfId="1" priority="103"/>
    <cfRule type="duplicateValues" dxfId="1" priority="104"/>
    <cfRule type="duplicateValues" dxfId="1" priority="105"/>
    <cfRule type="duplicateValues" dxfId="1" priority="106"/>
    <cfRule type="duplicateValues" dxfId="1" priority="107"/>
  </conditionalFormatting>
  <conditionalFormatting sqref="A5:A7 A8:A13">
    <cfRule type="duplicateValues" dxfId="1" priority="84"/>
    <cfRule type="duplicateValues" dxfId="1" priority="83"/>
    <cfRule type="duplicateValues" dxfId="1" priority="82"/>
    <cfRule type="duplicateValues" dxfId="1" priority="81"/>
    <cfRule type="duplicateValues" dxfId="1" priority="80"/>
  </conditionalFormatting>
  <conditionalFormatting sqref="B5:B7 B8:B13">
    <cfRule type="duplicateValues" dxfId="1" priority="79"/>
    <cfRule type="duplicateValues" dxfId="1" priority="78"/>
    <cfRule type="duplicateValues" dxfId="1" priority="77"/>
    <cfRule type="duplicateValues" dxfId="1" priority="76"/>
    <cfRule type="duplicateValues" dxfId="1" priority="75"/>
    <cfRule type="duplicateValues" dxfId="1" priority="74"/>
    <cfRule type="duplicateValues" dxfId="1" priority="73"/>
  </conditionalFormatting>
  <dataValidations count="3">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G43:AF43 AG43 D46:E46 F46 G46:AH46 F49 G49:AH49 G52:AF52 D53 E53 F53 G53 H53 I53 L53 Q53 R53 S53 T53 U53 V53 W53 X53 Y53 Z53 AA53 AB53 AC53 AD53 AE53 AF53 AG53 D54 E54 F54 G54 H54 I54 L54 Q54 R54 S54 T54 U54 V54 W54 X54 Y54 Z54 AA54 AB54 AC54 AD54 AE54 AF54 AG54 F41:F43 F50:F52 M53:M55 N53:N55 O53:O55 P53:P54 AG41:AG42 AH41:AH43 D44:P45 F47:R48 M41:AF42 Q44:AH45 D41:E43 D47:E49 D50:E52 J53:K55 G50:Q51 S47:AH48 G41:L42 AG50:AH52 R50:AF51">
      <formula1>[1]数据源!#REF!</formula1>
    </dataValidation>
    <dataValidation type="list" allowBlank="1" showInputMessage="1" showErrorMessage="1" sqref="AH53 AH54 D55 E55 F55 G55 H55 I55 L55 P55 Q55 R55 S55 T55 U55 V55 W55 X55 Y55 Z55 AA55 AB55 AC55 AD55 AE55 AF55 AG55 AH55">
      <formula1>[2]数据源!#REF!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4" name="Spinner 10"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35" name="Spinner 11" r:id="rId1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036" name="Spinner 12" r:id="rId13">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1779" name="Spinner 755" r:id="rId1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780" name="Spinner 756" r:id="rId1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781" name="Spinner 757" r:id="rId1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782" name="Spinner 758" r:id="rId1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783" name="Spinner 759" r:id="rId1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784" name="Spinner 760" r:id="rId1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785" name="Spinner 761" r:id="rId2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786" name="Spinner 762" r:id="rId2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787" name="Spinner 763" r:id="rId2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788" name="Spinner 764" r:id="rId23">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D9" sqref="D9"/>
    </sheetView>
  </sheetViews>
  <sheetFormatPr defaultColWidth="9" defaultRowHeight="13.5" outlineLevelCol="4"/>
  <cols>
    <col min="1" max="2" width="9" style="9"/>
    <col min="3" max="3" width="46.625" style="9" customWidth="1"/>
    <col min="4" max="4" width="7.875" style="9" customWidth="1"/>
    <col min="5" max="16384" width="9" style="9"/>
  </cols>
  <sheetData>
    <row r="1" s="9" customFormat="1" ht="36" customHeight="1" spans="1:5">
      <c r="A1" s="10" t="s">
        <v>1</v>
      </c>
      <c r="B1" s="11" t="s">
        <v>3</v>
      </c>
      <c r="C1" s="12" t="s">
        <v>75</v>
      </c>
      <c r="D1" s="13" t="s">
        <v>76</v>
      </c>
      <c r="E1" s="13"/>
    </row>
    <row r="2" s="9" customFormat="1" ht="36" customHeight="1" spans="1:5">
      <c r="A2" s="14"/>
      <c r="B2" s="15" t="s">
        <v>28</v>
      </c>
      <c r="C2" s="16">
        <v>0</v>
      </c>
      <c r="D2" s="16">
        <v>-212</v>
      </c>
      <c r="E2" s="13"/>
    </row>
    <row r="3" s="9" customFormat="1" ht="36" customHeight="1" spans="1:5">
      <c r="A3" s="14"/>
      <c r="B3" s="15" t="s">
        <v>22</v>
      </c>
      <c r="C3" s="16" t="s">
        <v>23</v>
      </c>
      <c r="D3" s="16">
        <v>-47.5</v>
      </c>
      <c r="E3" s="13"/>
    </row>
    <row r="4" ht="36" customHeight="1" spans="1:5">
      <c r="A4" s="14"/>
      <c r="B4" s="17" t="s">
        <v>40</v>
      </c>
      <c r="C4" s="18" t="s">
        <v>41</v>
      </c>
      <c r="D4" s="16">
        <v>-77.5</v>
      </c>
      <c r="E4" s="13"/>
    </row>
    <row r="5" ht="36" customHeight="1" spans="1:5">
      <c r="A5" s="14"/>
      <c r="B5" s="17" t="s">
        <v>29</v>
      </c>
      <c r="C5" s="19" t="s">
        <v>30</v>
      </c>
      <c r="D5" s="16">
        <v>-105</v>
      </c>
      <c r="E5" s="13"/>
    </row>
    <row r="6" ht="36" customHeight="1" spans="1:5">
      <c r="A6" s="20"/>
      <c r="B6" s="16" t="s">
        <v>33</v>
      </c>
      <c r="C6" s="16" t="s">
        <v>34</v>
      </c>
      <c r="D6" s="16">
        <v>-70</v>
      </c>
      <c r="E6" s="13"/>
    </row>
    <row r="7" ht="36" customHeight="1" spans="1:5">
      <c r="A7" s="20"/>
      <c r="B7" s="16" t="s">
        <v>36</v>
      </c>
      <c r="C7" s="16" t="s">
        <v>37</v>
      </c>
      <c r="D7" s="16">
        <v>-20</v>
      </c>
      <c r="E7" s="13"/>
    </row>
    <row r="8" ht="36" customHeight="1" spans="1:5">
      <c r="A8" s="20"/>
      <c r="B8" s="16" t="s">
        <v>40</v>
      </c>
      <c r="C8" s="16" t="s">
        <v>77</v>
      </c>
      <c r="D8" s="16"/>
      <c r="E8" s="13"/>
    </row>
    <row r="9" ht="36" customHeight="1" spans="1:5">
      <c r="A9" s="20"/>
      <c r="B9" s="21" t="s">
        <v>44</v>
      </c>
      <c r="C9" s="16" t="s">
        <v>45</v>
      </c>
      <c r="D9" s="16">
        <v>80</v>
      </c>
      <c r="E9" s="22"/>
    </row>
    <row r="10" ht="36" customHeight="1" spans="2:5">
      <c r="B10" s="23"/>
      <c r="C10" s="11"/>
      <c r="D10" s="11"/>
      <c r="E10" s="22"/>
    </row>
    <row r="11" ht="36" customHeight="1" spans="2:5">
      <c r="B11" s="23"/>
      <c r="C11" s="11"/>
      <c r="D11" s="11"/>
      <c r="E11" s="22"/>
    </row>
    <row r="12" ht="36" customHeight="1" spans="2:5">
      <c r="B12" s="23"/>
      <c r="C12" s="11"/>
      <c r="D12" s="11"/>
      <c r="E12" s="22"/>
    </row>
    <row r="19" spans="3:4">
      <c r="C19" s="24"/>
      <c r="D19" s="24">
        <f>SUM(D2:D18)</f>
        <v>-452</v>
      </c>
    </row>
  </sheetData>
  <conditionalFormatting sqref="B5">
    <cfRule type="duplicateValues" dxfId="1" priority="4"/>
    <cfRule type="duplicateValues" dxfId="1" priority="3"/>
    <cfRule type="duplicateValues" dxfId="1" priority="2"/>
    <cfRule type="duplicateValues" dxfId="1" priority="1"/>
  </conditionalFormatting>
  <conditionalFormatting sqref="B10:B1048576">
    <cfRule type="duplicateValues" dxfId="1" priority="5905"/>
    <cfRule type="duplicateValues" dxfId="1" priority="6444"/>
  </conditionalFormatting>
  <pageMargins left="0.75" right="0.75" top="1" bottom="1" header="0.5" footer="0.5"/>
  <pageSetup paperSize="9"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selection activeCell="M21" sqref="M21"/>
    </sheetView>
  </sheetViews>
  <sheetFormatPr defaultColWidth="9" defaultRowHeight="13.5" outlineLevelCol="6"/>
  <cols>
    <col min="1" max="3" width="9" style="1"/>
  </cols>
  <sheetData>
    <row r="1" ht="18.75" spans="1:7">
      <c r="A1" s="2"/>
      <c r="B1" s="3" t="s">
        <v>17</v>
      </c>
      <c r="C1" s="2" t="s">
        <v>78</v>
      </c>
      <c r="F1" s="4" t="s">
        <v>17</v>
      </c>
      <c r="G1" s="5" t="s">
        <v>18</v>
      </c>
    </row>
    <row r="2" ht="18.75" spans="1:7">
      <c r="A2" s="2"/>
      <c r="B2" s="3" t="s">
        <v>17</v>
      </c>
      <c r="C2" s="2" t="s">
        <v>26</v>
      </c>
      <c r="F2" s="4" t="s">
        <v>17</v>
      </c>
      <c r="G2" s="6" t="s">
        <v>21</v>
      </c>
    </row>
    <row r="3" ht="18.75" spans="1:7">
      <c r="A3" s="2"/>
      <c r="B3" s="3" t="s">
        <v>17</v>
      </c>
      <c r="C3" s="2" t="s">
        <v>29</v>
      </c>
      <c r="F3" s="4" t="s">
        <v>17</v>
      </c>
      <c r="G3" s="7" t="s">
        <v>22</v>
      </c>
    </row>
    <row r="4" ht="18.75" spans="1:7">
      <c r="A4" s="2"/>
      <c r="B4" s="4" t="s">
        <v>17</v>
      </c>
      <c r="C4" s="5" t="s">
        <v>24</v>
      </c>
      <c r="F4" s="4" t="s">
        <v>17</v>
      </c>
      <c r="G4" s="5" t="s">
        <v>24</v>
      </c>
    </row>
    <row r="5" ht="18.75" spans="1:7">
      <c r="A5" s="2"/>
      <c r="B5" s="4" t="s">
        <v>17</v>
      </c>
      <c r="C5" s="5" t="s">
        <v>31</v>
      </c>
      <c r="F5" s="4" t="s">
        <v>17</v>
      </c>
      <c r="G5" s="5" t="s">
        <v>25</v>
      </c>
    </row>
    <row r="6" ht="18.75" spans="1:7">
      <c r="A6" s="2"/>
      <c r="B6" s="4" t="s">
        <v>17</v>
      </c>
      <c r="C6" s="5" t="s">
        <v>25</v>
      </c>
      <c r="F6" s="4" t="s">
        <v>17</v>
      </c>
      <c r="G6" s="5" t="s">
        <v>26</v>
      </c>
    </row>
    <row r="7" ht="18.75" spans="1:7">
      <c r="A7" s="2"/>
      <c r="B7" s="4" t="s">
        <v>17</v>
      </c>
      <c r="C7" s="5" t="s">
        <v>27</v>
      </c>
      <c r="F7" s="4" t="s">
        <v>17</v>
      </c>
      <c r="G7" s="5" t="s">
        <v>27</v>
      </c>
    </row>
    <row r="8" ht="18.75" spans="1:7">
      <c r="A8" s="2"/>
      <c r="B8" s="4" t="s">
        <v>17</v>
      </c>
      <c r="C8" s="5" t="s">
        <v>18</v>
      </c>
      <c r="F8" s="4" t="s">
        <v>17</v>
      </c>
      <c r="G8" s="7" t="s">
        <v>28</v>
      </c>
    </row>
    <row r="9" ht="18.75" spans="1:7">
      <c r="A9" s="2"/>
      <c r="B9" s="4" t="s">
        <v>17</v>
      </c>
      <c r="C9" s="5" t="s">
        <v>21</v>
      </c>
      <c r="F9" s="4" t="s">
        <v>17</v>
      </c>
      <c r="G9" s="5" t="s">
        <v>29</v>
      </c>
    </row>
    <row r="10" ht="18.75" spans="1:7">
      <c r="A10" s="5"/>
      <c r="B10" s="4" t="s">
        <v>17</v>
      </c>
      <c r="C10" s="5" t="s">
        <v>79</v>
      </c>
      <c r="F10" s="4" t="s">
        <v>17</v>
      </c>
      <c r="G10" s="5" t="s">
        <v>31</v>
      </c>
    </row>
    <row r="11" ht="18.75" spans="1:7">
      <c r="A11" s="5"/>
      <c r="B11" s="4" t="s">
        <v>17</v>
      </c>
      <c r="C11" s="5" t="s">
        <v>80</v>
      </c>
      <c r="F11" s="4" t="s">
        <v>32</v>
      </c>
      <c r="G11" s="5" t="s">
        <v>33</v>
      </c>
    </row>
    <row r="12" ht="18.75" spans="1:7">
      <c r="A12" s="5"/>
      <c r="B12" s="4" t="s">
        <v>17</v>
      </c>
      <c r="C12" s="5" t="s">
        <v>22</v>
      </c>
      <c r="F12" s="4" t="s">
        <v>32</v>
      </c>
      <c r="G12" s="5" t="s">
        <v>35</v>
      </c>
    </row>
    <row r="13" ht="18.75" spans="1:7">
      <c r="A13" s="5"/>
      <c r="B13" s="4" t="s">
        <v>32</v>
      </c>
      <c r="C13" s="5" t="s">
        <v>35</v>
      </c>
      <c r="F13" s="4" t="s">
        <v>32</v>
      </c>
      <c r="G13" s="5" t="s">
        <v>36</v>
      </c>
    </row>
    <row r="14" ht="18.75" spans="1:7">
      <c r="A14" s="5"/>
      <c r="B14" s="4" t="s">
        <v>32</v>
      </c>
      <c r="C14" s="5" t="s">
        <v>81</v>
      </c>
      <c r="F14" s="4" t="s">
        <v>32</v>
      </c>
      <c r="G14" s="5" t="s">
        <v>38</v>
      </c>
    </row>
    <row r="15" ht="18.75" spans="1:7">
      <c r="A15" s="5"/>
      <c r="B15" s="4" t="s">
        <v>32</v>
      </c>
      <c r="C15" s="5" t="s">
        <v>82</v>
      </c>
      <c r="F15" s="4" t="s">
        <v>32</v>
      </c>
      <c r="G15" s="5" t="s">
        <v>39</v>
      </c>
    </row>
    <row r="16" ht="18.75" spans="1:7">
      <c r="A16" s="5"/>
      <c r="B16" s="4" t="s">
        <v>32</v>
      </c>
      <c r="C16" s="5" t="s">
        <v>33</v>
      </c>
      <c r="F16" s="4" t="s">
        <v>32</v>
      </c>
      <c r="G16" s="5" t="s">
        <v>40</v>
      </c>
    </row>
    <row r="17" ht="18.75" spans="1:7">
      <c r="A17" s="5"/>
      <c r="B17" s="8" t="s">
        <v>32</v>
      </c>
      <c r="C17" s="6" t="s">
        <v>83</v>
      </c>
      <c r="F17" s="3" t="s">
        <v>42</v>
      </c>
      <c r="G17" s="2" t="s">
        <v>21</v>
      </c>
    </row>
    <row r="18" ht="18.75" spans="1:7">
      <c r="A18" s="5"/>
      <c r="B18" s="3"/>
      <c r="C18" s="2"/>
      <c r="F18" s="3" t="s">
        <v>42</v>
      </c>
      <c r="G18" s="2" t="s">
        <v>43</v>
      </c>
    </row>
    <row r="19" ht="18.75" spans="1:7">
      <c r="A19" s="5"/>
      <c r="B19" s="3"/>
      <c r="C19" s="2"/>
      <c r="F19" s="3" t="s">
        <v>42</v>
      </c>
      <c r="G19" s="2" t="s">
        <v>44</v>
      </c>
    </row>
    <row r="20" ht="18.75" spans="1:7">
      <c r="A20" s="5"/>
      <c r="B20" s="3"/>
      <c r="C20" s="2"/>
      <c r="F20" s="3"/>
      <c r="G20" s="2"/>
    </row>
    <row r="21" ht="18.75" spans="1:7">
      <c r="A21" s="5"/>
      <c r="B21" s="3"/>
      <c r="C21" s="2"/>
      <c r="F21" s="3"/>
      <c r="G21" s="2"/>
    </row>
    <row r="22" ht="18.75" spans="1:7">
      <c r="A22" s="5"/>
      <c r="B22" s="3"/>
      <c r="C22" s="2"/>
      <c r="F22" s="3"/>
      <c r="G22" s="2"/>
    </row>
    <row r="23" ht="18.75" spans="1:7">
      <c r="A23" s="5"/>
      <c r="B23" s="3"/>
      <c r="C23" s="2"/>
      <c r="F23" s="3"/>
      <c r="G23" s="2"/>
    </row>
    <row r="24" ht="18.75" spans="1:7">
      <c r="A24" s="5"/>
      <c r="B24" s="4"/>
      <c r="C24" s="5"/>
      <c r="F24" s="3"/>
      <c r="G24" s="2"/>
    </row>
    <row r="25" ht="18.75" spans="1:7">
      <c r="A25" s="5"/>
      <c r="B25" s="4"/>
      <c r="C25" s="5"/>
      <c r="F25" s="3"/>
      <c r="G25" s="2"/>
    </row>
    <row r="26" ht="18.75" spans="1:7">
      <c r="A26" s="5"/>
      <c r="B26" s="4"/>
      <c r="C26" s="5"/>
      <c r="F26" s="4"/>
      <c r="G26" s="5"/>
    </row>
    <row r="27" ht="18.75" spans="1:7">
      <c r="A27" s="5"/>
      <c r="B27" s="4"/>
      <c r="C27" s="5"/>
      <c r="F27" s="4"/>
      <c r="G27" s="5"/>
    </row>
    <row r="28" ht="18.75" spans="1:7">
      <c r="A28" s="5"/>
      <c r="B28" s="4"/>
      <c r="C28" s="5"/>
      <c r="F28" s="4"/>
      <c r="G28" s="5"/>
    </row>
    <row r="29" ht="18.75" spans="1:7">
      <c r="A29" s="5"/>
      <c r="B29" s="4"/>
      <c r="C29" s="5"/>
      <c r="F29" s="4"/>
      <c r="G29" s="5"/>
    </row>
    <row r="30" ht="18.75" spans="1:7">
      <c r="A30" s="5"/>
      <c r="B30" s="4"/>
      <c r="C30" s="5"/>
      <c r="F30" s="4"/>
      <c r="G30" s="5"/>
    </row>
    <row r="31" ht="18.75" spans="1:7">
      <c r="A31" s="5"/>
      <c r="B31" s="4"/>
      <c r="C31" s="5"/>
      <c r="F31" s="4"/>
      <c r="G31" s="5"/>
    </row>
    <row r="32" ht="18.75" spans="1:7">
      <c r="A32" s="5"/>
      <c r="B32" s="4"/>
      <c r="C32" s="5"/>
      <c r="F32" s="4"/>
      <c r="G32" s="5"/>
    </row>
    <row r="33" ht="18.75" spans="1:7">
      <c r="A33" s="5"/>
      <c r="B33" s="4"/>
      <c r="C33" s="5"/>
      <c r="F33" s="4"/>
      <c r="G33" s="5"/>
    </row>
    <row r="34" ht="18.75" spans="1:7">
      <c r="A34" s="5"/>
      <c r="B34" s="4"/>
      <c r="C34" s="5"/>
      <c r="F34" s="4"/>
      <c r="G34" s="5"/>
    </row>
    <row r="35" ht="18.75" spans="1:7">
      <c r="A35" s="5"/>
      <c r="B35" s="4"/>
      <c r="C35" s="5"/>
      <c r="F35" s="4"/>
      <c r="G35" s="5"/>
    </row>
    <row r="36" ht="18.75" spans="1:7">
      <c r="A36" s="5"/>
      <c r="B36" s="4"/>
      <c r="C36" s="5"/>
      <c r="F36" s="4"/>
      <c r="G36" s="5"/>
    </row>
    <row r="37" ht="18.75" spans="1:7">
      <c r="A37" s="5"/>
      <c r="B37" s="4"/>
      <c r="C37" s="5"/>
      <c r="F37" s="4"/>
      <c r="G37" s="5"/>
    </row>
    <row r="38" ht="18.75" spans="1:7">
      <c r="A38" s="5"/>
      <c r="B38" s="4"/>
      <c r="C38" s="5"/>
      <c r="F38" s="4"/>
      <c r="G38" s="5"/>
    </row>
    <row r="39" ht="18.75" spans="1:7">
      <c r="A39" s="5"/>
      <c r="B39" s="4"/>
      <c r="C39" s="5"/>
      <c r="F39" s="4"/>
      <c r="G39" s="5"/>
    </row>
    <row r="40" ht="18.75" spans="1:7">
      <c r="A40" s="5"/>
      <c r="B40" s="4"/>
      <c r="C40" s="5"/>
      <c r="F40" s="4"/>
      <c r="G40" s="5"/>
    </row>
    <row r="41" ht="18.75" spans="1:7">
      <c r="A41" s="5"/>
      <c r="B41" s="4"/>
      <c r="C41" s="5"/>
      <c r="F41" s="4"/>
      <c r="G41" s="5"/>
    </row>
    <row r="42" ht="18.75" spans="1:7">
      <c r="A42" s="5"/>
      <c r="B42" s="4"/>
      <c r="C42" s="5"/>
      <c r="F42" s="4"/>
      <c r="G42" s="5"/>
    </row>
    <row r="43" ht="18.75" spans="1:7">
      <c r="A43" s="5"/>
      <c r="B43" s="4"/>
      <c r="C43" s="5"/>
      <c r="F43" s="4"/>
      <c r="G43" s="5"/>
    </row>
    <row r="44" ht="18.75" spans="1:7">
      <c r="A44" s="5"/>
      <c r="B44" s="4"/>
      <c r="C44" s="5"/>
      <c r="F44" s="4"/>
      <c r="G44" s="5"/>
    </row>
    <row r="45" ht="18.75" spans="1:7">
      <c r="A45" s="5"/>
      <c r="B45" s="4"/>
      <c r="C45" s="5"/>
      <c r="F45" s="4"/>
      <c r="G45" s="5"/>
    </row>
    <row r="46" ht="18.75" spans="1:7">
      <c r="A46" s="5"/>
      <c r="B46" s="4"/>
      <c r="C46" s="5"/>
      <c r="F46" s="4"/>
      <c r="G46" s="5"/>
    </row>
    <row r="47" ht="18.75" spans="1:7">
      <c r="A47" s="5"/>
      <c r="B47" s="4"/>
      <c r="C47" s="5"/>
      <c r="F47" s="4"/>
      <c r="G47" s="5"/>
    </row>
    <row r="48" ht="18.75" spans="1:7">
      <c r="A48" s="5"/>
      <c r="B48" s="4"/>
      <c r="C48" s="5"/>
      <c r="F48" s="4"/>
      <c r="G48" s="5"/>
    </row>
    <row r="49" ht="18.75" spans="1:7">
      <c r="A49" s="6"/>
      <c r="B49" s="4"/>
      <c r="C49" s="5"/>
      <c r="F49" s="4"/>
      <c r="G49" s="5"/>
    </row>
    <row r="50" ht="18.75" spans="1:7">
      <c r="A50" s="6"/>
      <c r="B50" s="8"/>
      <c r="C50" s="6"/>
      <c r="F50" s="4"/>
      <c r="G50" s="5"/>
    </row>
    <row r="51" ht="18.75" spans="1:7">
      <c r="A51" s="6"/>
      <c r="B51" s="8"/>
      <c r="C51" s="6"/>
      <c r="F51" s="4"/>
      <c r="G51" s="5"/>
    </row>
    <row r="52" ht="18.75" spans="6:7">
      <c r="F52" s="4"/>
      <c r="G52" s="6"/>
    </row>
    <row r="53" ht="18.75" spans="6:7">
      <c r="F53" s="4"/>
      <c r="G53" s="6"/>
    </row>
    <row r="54" ht="18.75" spans="6:7">
      <c r="F54" s="4"/>
      <c r="G54" s="7"/>
    </row>
    <row r="55" ht="18.75" spans="6:7">
      <c r="F55" s="4"/>
      <c r="G55" s="7"/>
    </row>
    <row r="56" ht="18.75" spans="6:7">
      <c r="F56" s="4"/>
      <c r="G56" s="7"/>
    </row>
    <row r="57" ht="18.75" spans="6:7">
      <c r="F57" s="4"/>
      <c r="G57" s="7"/>
    </row>
  </sheetData>
  <sortState ref="F2:G57">
    <sortCondition ref="F2"/>
  </sortState>
  <conditionalFormatting sqref="A4">
    <cfRule type="duplicateValues" dxfId="0" priority="259"/>
    <cfRule type="duplicateValues" dxfId="0" priority="260"/>
    <cfRule type="duplicateValues" dxfId="0" priority="261"/>
    <cfRule type="duplicateValues" dxfId="0" priority="262"/>
  </conditionalFormatting>
  <conditionalFormatting sqref="C4">
    <cfRule type="duplicateValues" dxfId="0" priority="175"/>
    <cfRule type="duplicateValues" dxfId="0" priority="174"/>
    <cfRule type="duplicateValues" dxfId="0" priority="173"/>
    <cfRule type="duplicateValues" dxfId="0" priority="172"/>
  </conditionalFormatting>
  <conditionalFormatting sqref="G4">
    <cfRule type="duplicateValues" dxfId="0" priority="95"/>
    <cfRule type="duplicateValues" dxfId="0" priority="94"/>
    <cfRule type="duplicateValues" dxfId="0" priority="93"/>
    <cfRule type="duplicateValues" dxfId="0" priority="92"/>
  </conditionalFormatting>
  <conditionalFormatting sqref="A10">
    <cfRule type="duplicateValues" dxfId="2" priority="195"/>
    <cfRule type="duplicateValues" dxfId="2" priority="208"/>
    <cfRule type="duplicateValues" dxfId="2" priority="221"/>
    <cfRule type="duplicateValues" dxfId="2" priority="234"/>
  </conditionalFormatting>
  <conditionalFormatting sqref="C10">
    <cfRule type="duplicateValues" dxfId="2" priority="154"/>
    <cfRule type="duplicateValues" dxfId="2" priority="141"/>
    <cfRule type="duplicateValues" dxfId="2" priority="128"/>
    <cfRule type="duplicateValues" dxfId="2" priority="115"/>
  </conditionalFormatting>
  <conditionalFormatting sqref="G10">
    <cfRule type="duplicateValues" dxfId="2" priority="67"/>
    <cfRule type="duplicateValues" dxfId="2" priority="54"/>
    <cfRule type="duplicateValues" dxfId="2" priority="41"/>
    <cfRule type="duplicateValues" dxfId="2" priority="28"/>
  </conditionalFormatting>
  <conditionalFormatting sqref="A13">
    <cfRule type="duplicateValues" dxfId="2" priority="194"/>
    <cfRule type="duplicateValues" dxfId="2" priority="207"/>
    <cfRule type="duplicateValues" dxfId="2" priority="220"/>
    <cfRule type="duplicateValues" dxfId="2" priority="233"/>
  </conditionalFormatting>
  <conditionalFormatting sqref="C13">
    <cfRule type="duplicateValues" dxfId="2" priority="153"/>
    <cfRule type="duplicateValues" dxfId="2" priority="140"/>
    <cfRule type="duplicateValues" dxfId="2" priority="127"/>
    <cfRule type="duplicateValues" dxfId="2" priority="114"/>
  </conditionalFormatting>
  <conditionalFormatting sqref="G13">
    <cfRule type="duplicateValues" dxfId="2" priority="66"/>
    <cfRule type="duplicateValues" dxfId="2" priority="53"/>
    <cfRule type="duplicateValues" dxfId="2" priority="40"/>
    <cfRule type="duplicateValues" dxfId="2" priority="27"/>
  </conditionalFormatting>
  <conditionalFormatting sqref="A16">
    <cfRule type="duplicateValues" dxfId="2" priority="193"/>
    <cfRule type="duplicateValues" dxfId="2" priority="206"/>
    <cfRule type="duplicateValues" dxfId="2" priority="219"/>
    <cfRule type="duplicateValues" dxfId="2" priority="232"/>
  </conditionalFormatting>
  <conditionalFormatting sqref="C16">
    <cfRule type="duplicateValues" dxfId="2" priority="152"/>
    <cfRule type="duplicateValues" dxfId="2" priority="139"/>
    <cfRule type="duplicateValues" dxfId="2" priority="126"/>
    <cfRule type="duplicateValues" dxfId="2" priority="113"/>
  </conditionalFormatting>
  <conditionalFormatting sqref="G16">
    <cfRule type="duplicateValues" dxfId="2" priority="65"/>
    <cfRule type="duplicateValues" dxfId="2" priority="52"/>
    <cfRule type="duplicateValues" dxfId="2" priority="39"/>
    <cfRule type="duplicateValues" dxfId="2" priority="26"/>
  </conditionalFormatting>
  <conditionalFormatting sqref="A19">
    <cfRule type="duplicateValues" dxfId="2" priority="192"/>
    <cfRule type="duplicateValues" dxfId="2" priority="205"/>
    <cfRule type="duplicateValues" dxfId="2" priority="218"/>
    <cfRule type="duplicateValues" dxfId="2" priority="231"/>
  </conditionalFormatting>
  <conditionalFormatting sqref="C19">
    <cfRule type="duplicateValues" dxfId="2" priority="151"/>
    <cfRule type="duplicateValues" dxfId="2" priority="138"/>
    <cfRule type="duplicateValues" dxfId="2" priority="125"/>
    <cfRule type="duplicateValues" dxfId="2" priority="112"/>
  </conditionalFormatting>
  <conditionalFormatting sqref="G19">
    <cfRule type="duplicateValues" dxfId="2" priority="64"/>
    <cfRule type="duplicateValues" dxfId="2" priority="51"/>
    <cfRule type="duplicateValues" dxfId="2" priority="38"/>
    <cfRule type="duplicateValues" dxfId="2" priority="25"/>
  </conditionalFormatting>
  <conditionalFormatting sqref="A22">
    <cfRule type="duplicateValues" dxfId="2" priority="191"/>
    <cfRule type="duplicateValues" dxfId="2" priority="204"/>
    <cfRule type="duplicateValues" dxfId="2" priority="217"/>
    <cfRule type="duplicateValues" dxfId="2" priority="230"/>
  </conditionalFormatting>
  <conditionalFormatting sqref="C22">
    <cfRule type="duplicateValues" dxfId="2" priority="150"/>
    <cfRule type="duplicateValues" dxfId="2" priority="137"/>
    <cfRule type="duplicateValues" dxfId="2" priority="124"/>
    <cfRule type="duplicateValues" dxfId="2" priority="111"/>
  </conditionalFormatting>
  <conditionalFormatting sqref="G22">
    <cfRule type="duplicateValues" dxfId="2" priority="63"/>
    <cfRule type="duplicateValues" dxfId="2" priority="50"/>
    <cfRule type="duplicateValues" dxfId="2" priority="37"/>
    <cfRule type="duplicateValues" dxfId="2" priority="24"/>
  </conditionalFormatting>
  <conditionalFormatting sqref="A25">
    <cfRule type="duplicateValues" dxfId="2" priority="190"/>
    <cfRule type="duplicateValues" dxfId="2" priority="203"/>
    <cfRule type="duplicateValues" dxfId="2" priority="216"/>
    <cfRule type="duplicateValues" dxfId="2" priority="229"/>
  </conditionalFormatting>
  <conditionalFormatting sqref="C25">
    <cfRule type="duplicateValues" dxfId="2" priority="149"/>
    <cfRule type="duplicateValues" dxfId="2" priority="136"/>
    <cfRule type="duplicateValues" dxfId="2" priority="123"/>
    <cfRule type="duplicateValues" dxfId="2" priority="110"/>
  </conditionalFormatting>
  <conditionalFormatting sqref="G25">
    <cfRule type="duplicateValues" dxfId="2" priority="62"/>
    <cfRule type="duplicateValues" dxfId="2" priority="49"/>
    <cfRule type="duplicateValues" dxfId="2" priority="36"/>
    <cfRule type="duplicateValues" dxfId="2" priority="23"/>
  </conditionalFormatting>
  <conditionalFormatting sqref="A28">
    <cfRule type="duplicateValues" dxfId="2" priority="189"/>
    <cfRule type="duplicateValues" dxfId="2" priority="202"/>
    <cfRule type="duplicateValues" dxfId="2" priority="215"/>
    <cfRule type="duplicateValues" dxfId="2" priority="228"/>
  </conditionalFormatting>
  <conditionalFormatting sqref="C28">
    <cfRule type="duplicateValues" dxfId="2" priority="148"/>
    <cfRule type="duplicateValues" dxfId="2" priority="135"/>
    <cfRule type="duplicateValues" dxfId="2" priority="122"/>
    <cfRule type="duplicateValues" dxfId="2" priority="109"/>
  </conditionalFormatting>
  <conditionalFormatting sqref="G28">
    <cfRule type="duplicateValues" dxfId="2" priority="61"/>
    <cfRule type="duplicateValues" dxfId="2" priority="48"/>
    <cfRule type="duplicateValues" dxfId="2" priority="35"/>
    <cfRule type="duplicateValues" dxfId="2" priority="22"/>
  </conditionalFormatting>
  <conditionalFormatting sqref="A31">
    <cfRule type="duplicateValues" dxfId="2" priority="188"/>
    <cfRule type="duplicateValues" dxfId="2" priority="201"/>
    <cfRule type="duplicateValues" dxfId="2" priority="214"/>
    <cfRule type="duplicateValues" dxfId="2" priority="227"/>
  </conditionalFormatting>
  <conditionalFormatting sqref="C31">
    <cfRule type="duplicateValues" dxfId="2" priority="147"/>
    <cfRule type="duplicateValues" dxfId="2" priority="134"/>
    <cfRule type="duplicateValues" dxfId="2" priority="121"/>
    <cfRule type="duplicateValues" dxfId="2" priority="108"/>
  </conditionalFormatting>
  <conditionalFormatting sqref="G31">
    <cfRule type="duplicateValues" dxfId="2" priority="60"/>
    <cfRule type="duplicateValues" dxfId="2" priority="47"/>
    <cfRule type="duplicateValues" dxfId="2" priority="34"/>
    <cfRule type="duplicateValues" dxfId="2" priority="21"/>
  </conditionalFormatting>
  <conditionalFormatting sqref="A34">
    <cfRule type="duplicateValues" dxfId="2" priority="187"/>
    <cfRule type="duplicateValues" dxfId="2" priority="200"/>
    <cfRule type="duplicateValues" dxfId="2" priority="213"/>
    <cfRule type="duplicateValues" dxfId="2" priority="226"/>
  </conditionalFormatting>
  <conditionalFormatting sqref="C34">
    <cfRule type="duplicateValues" dxfId="2" priority="146"/>
    <cfRule type="duplicateValues" dxfId="2" priority="133"/>
    <cfRule type="duplicateValues" dxfId="2" priority="120"/>
    <cfRule type="duplicateValues" dxfId="2" priority="107"/>
  </conditionalFormatting>
  <conditionalFormatting sqref="G34">
    <cfRule type="duplicateValues" dxfId="2" priority="59"/>
    <cfRule type="duplicateValues" dxfId="2" priority="46"/>
    <cfRule type="duplicateValues" dxfId="2" priority="33"/>
    <cfRule type="duplicateValues" dxfId="2" priority="20"/>
  </conditionalFormatting>
  <conditionalFormatting sqref="A37">
    <cfRule type="duplicateValues" dxfId="2" priority="186"/>
    <cfRule type="duplicateValues" dxfId="2" priority="199"/>
    <cfRule type="duplicateValues" dxfId="2" priority="212"/>
    <cfRule type="duplicateValues" dxfId="2" priority="225"/>
  </conditionalFormatting>
  <conditionalFormatting sqref="C37">
    <cfRule type="duplicateValues" dxfId="2" priority="145"/>
    <cfRule type="duplicateValues" dxfId="2" priority="132"/>
    <cfRule type="duplicateValues" dxfId="2" priority="119"/>
    <cfRule type="duplicateValues" dxfId="2" priority="106"/>
  </conditionalFormatting>
  <conditionalFormatting sqref="G37">
    <cfRule type="duplicateValues" dxfId="2" priority="58"/>
    <cfRule type="duplicateValues" dxfId="2" priority="45"/>
    <cfRule type="duplicateValues" dxfId="2" priority="32"/>
    <cfRule type="duplicateValues" dxfId="2" priority="19"/>
  </conditionalFormatting>
  <conditionalFormatting sqref="A40">
    <cfRule type="duplicateValues" dxfId="2" priority="185"/>
    <cfRule type="duplicateValues" dxfId="2" priority="198"/>
    <cfRule type="duplicateValues" dxfId="2" priority="211"/>
    <cfRule type="duplicateValues" dxfId="2" priority="224"/>
  </conditionalFormatting>
  <conditionalFormatting sqref="C40">
    <cfRule type="duplicateValues" dxfId="2" priority="144"/>
    <cfRule type="duplicateValues" dxfId="2" priority="131"/>
    <cfRule type="duplicateValues" dxfId="2" priority="118"/>
    <cfRule type="duplicateValues" dxfId="2" priority="105"/>
  </conditionalFormatting>
  <conditionalFormatting sqref="G40">
    <cfRule type="duplicateValues" dxfId="2" priority="57"/>
    <cfRule type="duplicateValues" dxfId="2" priority="44"/>
    <cfRule type="duplicateValues" dxfId="2" priority="31"/>
    <cfRule type="duplicateValues" dxfId="2" priority="18"/>
  </conditionalFormatting>
  <conditionalFormatting sqref="A43">
    <cfRule type="duplicateValues" dxfId="2" priority="184"/>
    <cfRule type="duplicateValues" dxfId="2" priority="197"/>
    <cfRule type="duplicateValues" dxfId="2" priority="210"/>
    <cfRule type="duplicateValues" dxfId="2" priority="223"/>
  </conditionalFormatting>
  <conditionalFormatting sqref="C43">
    <cfRule type="duplicateValues" dxfId="2" priority="143"/>
    <cfRule type="duplicateValues" dxfId="2" priority="130"/>
    <cfRule type="duplicateValues" dxfId="2" priority="117"/>
    <cfRule type="duplicateValues" dxfId="2" priority="104"/>
  </conditionalFormatting>
  <conditionalFormatting sqref="G43">
    <cfRule type="duplicateValues" dxfId="2" priority="56"/>
    <cfRule type="duplicateValues" dxfId="2" priority="43"/>
    <cfRule type="duplicateValues" dxfId="2" priority="30"/>
    <cfRule type="duplicateValues" dxfId="2" priority="17"/>
  </conditionalFormatting>
  <conditionalFormatting sqref="A46">
    <cfRule type="duplicateValues" dxfId="2" priority="183"/>
    <cfRule type="duplicateValues" dxfId="2" priority="196"/>
    <cfRule type="duplicateValues" dxfId="2" priority="209"/>
    <cfRule type="duplicateValues" dxfId="2" priority="222"/>
  </conditionalFormatting>
  <conditionalFormatting sqref="C46">
    <cfRule type="duplicateValues" dxfId="2" priority="142"/>
    <cfRule type="duplicateValues" dxfId="2" priority="129"/>
    <cfRule type="duplicateValues" dxfId="2" priority="116"/>
    <cfRule type="duplicateValues" dxfId="2" priority="103"/>
  </conditionalFormatting>
  <conditionalFormatting sqref="G46">
    <cfRule type="duplicateValues" dxfId="2" priority="55"/>
    <cfRule type="duplicateValues" dxfId="2" priority="42"/>
    <cfRule type="duplicateValues" dxfId="2" priority="29"/>
    <cfRule type="duplicateValues" dxfId="2" priority="16"/>
  </conditionalFormatting>
  <conditionalFormatting sqref="G52">
    <cfRule type="duplicateValues" dxfId="3" priority="15"/>
    <cfRule type="duplicateValues" dxfId="3" priority="13"/>
    <cfRule type="duplicateValues" dxfId="3" priority="11"/>
    <cfRule type="duplicateValues" dxfId="3" priority="9"/>
  </conditionalFormatting>
  <conditionalFormatting sqref="G55">
    <cfRule type="duplicateValues" dxfId="3" priority="14"/>
    <cfRule type="duplicateValues" dxfId="3" priority="12"/>
    <cfRule type="duplicateValues" dxfId="3" priority="10"/>
    <cfRule type="duplicateValues" dxfId="3" priority="8"/>
  </conditionalFormatting>
  <conditionalFormatting sqref="A1:A3">
    <cfRule type="duplicateValues" dxfId="1" priority="248"/>
    <cfRule type="duplicateValues" dxfId="1" priority="249"/>
  </conditionalFormatting>
  <conditionalFormatting sqref="A1:A9">
    <cfRule type="duplicateValues" dxfId="1" priority="242"/>
    <cfRule type="duplicateValues" dxfId="1" priority="243"/>
    <cfRule type="duplicateValues" dxfId="1" priority="244"/>
    <cfRule type="duplicateValues" dxfId="1" priority="245"/>
    <cfRule type="duplicateValues" dxfId="1" priority="246"/>
  </conditionalFormatting>
  <conditionalFormatting sqref="A4:A6">
    <cfRule type="duplicateValues" dxfId="1" priority="250"/>
    <cfRule type="duplicateValues" dxfId="4" priority="251"/>
    <cfRule type="duplicateValues" dxfId="4" priority="252"/>
    <cfRule type="duplicateValues" dxfId="1" priority="253"/>
    <cfRule type="duplicateValues" dxfId="1" priority="254"/>
    <cfRule type="duplicateValues" dxfId="1" priority="255"/>
    <cfRule type="duplicateValues" dxfId="1" priority="256"/>
    <cfRule type="duplicateValues" dxfId="1" priority="257"/>
    <cfRule type="duplicateValues" dxfId="1" priority="258"/>
  </conditionalFormatting>
  <conditionalFormatting sqref="A7:A9">
    <cfRule type="duplicateValues" dxfId="1" priority="247"/>
  </conditionalFormatting>
  <conditionalFormatting sqref="A49:A51">
    <cfRule type="duplicateValues" dxfId="1" priority="263"/>
    <cfRule type="duplicateValues" dxfId="1" priority="264"/>
    <cfRule type="duplicateValues" dxfId="1" priority="265"/>
    <cfRule type="duplicateValues" dxfId="1" priority="266"/>
    <cfRule type="duplicateValues" dxfId="1" priority="267"/>
    <cfRule type="duplicateValues" dxfId="1" priority="268"/>
    <cfRule type="duplicateValues" dxfId="1" priority="269"/>
  </conditionalFormatting>
  <conditionalFormatting sqref="B1:B9">
    <cfRule type="duplicateValues" dxfId="1" priority="235"/>
    <cfRule type="duplicateValues" dxfId="1" priority="236"/>
    <cfRule type="duplicateValues" dxfId="1" priority="237"/>
    <cfRule type="duplicateValues" dxfId="1" priority="238"/>
    <cfRule type="duplicateValues" dxfId="1" priority="239"/>
    <cfRule type="duplicateValues" dxfId="1" priority="240"/>
    <cfRule type="duplicateValues" dxfId="1" priority="241"/>
  </conditionalFormatting>
  <conditionalFormatting sqref="C1:C3">
    <cfRule type="duplicateValues" dxfId="1" priority="162"/>
    <cfRule type="duplicateValues" dxfId="1" priority="161"/>
  </conditionalFormatting>
  <conditionalFormatting sqref="C1:C9">
    <cfRule type="duplicateValues" dxfId="1" priority="159"/>
    <cfRule type="duplicateValues" dxfId="1" priority="158"/>
    <cfRule type="duplicateValues" dxfId="1" priority="157"/>
    <cfRule type="duplicateValues" dxfId="1" priority="156"/>
    <cfRule type="duplicateValues" dxfId="1" priority="155"/>
  </conditionalFormatting>
  <conditionalFormatting sqref="C4:C6">
    <cfRule type="duplicateValues" dxfId="1" priority="171"/>
    <cfRule type="duplicateValues" dxfId="1" priority="170"/>
    <cfRule type="duplicateValues" dxfId="1" priority="169"/>
    <cfRule type="duplicateValues" dxfId="1" priority="168"/>
    <cfRule type="duplicateValues" dxfId="1" priority="167"/>
    <cfRule type="duplicateValues" dxfId="1" priority="166"/>
    <cfRule type="duplicateValues" dxfId="4" priority="165"/>
    <cfRule type="duplicateValues" dxfId="4" priority="164"/>
    <cfRule type="duplicateValues" dxfId="1" priority="163"/>
  </conditionalFormatting>
  <conditionalFormatting sqref="C7:C9">
    <cfRule type="duplicateValues" dxfId="1" priority="160"/>
  </conditionalFormatting>
  <conditionalFormatting sqref="C49:C51">
    <cfRule type="duplicateValues" dxfId="1" priority="182"/>
    <cfRule type="duplicateValues" dxfId="1" priority="181"/>
    <cfRule type="duplicateValues" dxfId="1" priority="180"/>
    <cfRule type="duplicateValues" dxfId="1" priority="179"/>
    <cfRule type="duplicateValues" dxfId="1" priority="178"/>
    <cfRule type="duplicateValues" dxfId="1" priority="177"/>
    <cfRule type="duplicateValues" dxfId="1" priority="176"/>
  </conditionalFormatting>
  <conditionalFormatting sqref="G1:G3">
    <cfRule type="duplicateValues" dxfId="1" priority="82"/>
    <cfRule type="duplicateValues" dxfId="1" priority="81"/>
  </conditionalFormatting>
  <conditionalFormatting sqref="G4:G6">
    <cfRule type="duplicateValues" dxfId="1" priority="91"/>
    <cfRule type="duplicateValues" dxfId="1" priority="90"/>
    <cfRule type="duplicateValues" dxfId="1" priority="89"/>
    <cfRule type="duplicateValues" dxfId="1" priority="88"/>
    <cfRule type="duplicateValues" dxfId="1" priority="87"/>
    <cfRule type="duplicateValues" dxfId="1" priority="86"/>
    <cfRule type="duplicateValues" dxfId="4" priority="85"/>
    <cfRule type="duplicateValues" dxfId="4" priority="84"/>
    <cfRule type="duplicateValues" dxfId="1" priority="83"/>
  </conditionalFormatting>
  <conditionalFormatting sqref="G7:G9">
    <cfRule type="duplicateValues" dxfId="1" priority="80"/>
  </conditionalFormatting>
  <conditionalFormatting sqref="G49:G51">
    <cfRule type="duplicateValues" dxfId="1" priority="102"/>
    <cfRule type="duplicateValues" dxfId="1" priority="101"/>
    <cfRule type="duplicateValues" dxfId="1" priority="100"/>
    <cfRule type="duplicateValues" dxfId="1" priority="99"/>
    <cfRule type="duplicateValues" dxfId="1" priority="98"/>
    <cfRule type="duplicateValues" dxfId="1" priority="97"/>
    <cfRule type="duplicateValues" dxfId="1" priority="96"/>
  </conditionalFormatting>
  <conditionalFormatting sqref="F1:F3 F4:F9">
    <cfRule type="duplicateValues" dxfId="1" priority="7"/>
    <cfRule type="duplicateValues" dxfId="1" priority="6"/>
    <cfRule type="duplicateValues" dxfId="1" priority="5"/>
    <cfRule type="duplicateValues" dxfId="1" priority="4"/>
    <cfRule type="duplicateValues" dxfId="1" priority="3"/>
    <cfRule type="duplicateValues" dxfId="1" priority="2"/>
    <cfRule type="duplicateValues" dxfId="1" priority="1"/>
  </conditionalFormatting>
  <conditionalFormatting sqref="G1:G3 G4:G9">
    <cfRule type="duplicateValues" dxfId="1" priority="79"/>
    <cfRule type="duplicateValues" dxfId="1" priority="78"/>
    <cfRule type="duplicateValues" dxfId="1" priority="77"/>
    <cfRule type="duplicateValues" dxfId="1" priority="76"/>
    <cfRule type="duplicateValues" dxfId="1" priority="75"/>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汇总版</vt:lpstr>
      <vt:lpstr>劳务费</vt:lpstr>
      <vt:lpstr>考勤</vt:lpstr>
      <vt:lpstr>奖惩</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2023-12-22T05:57:36Z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2052-12.1.0.15990</vt:lpwstr>
  </property>
  <property fmtid="{D5CDD505-2E9C-101B-9397-08002B2CF9AE}" pid="4" name="KSOReadingLayout">
    <vt:bool>true</vt:bool>
  </property>
  <property fmtid="{D5CDD505-2E9C-101B-9397-08002B2CF9AE}" pid="5" name="ICV">
    <vt:lpwstr>59805610B5C64EE7945EBBC1A3B63582_13</vt:lpwstr>
  </property>
  <property fmtid="{D5CDD505-2E9C-101B-9397-08002B2CF9AE}" pid="6" name="commondata">
    <vt:lpwstr>eyJoZGlkIjoiOTNlNzI1Y2Q5NTc4ZWZmNDcyMTgzMzg5MGQ3ZjAzMDMifQ==</vt:lpwstr>
  </property>
</Properties>
</file>