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汇总表" sheetId="11" r:id="rId1"/>
    <sheet name="劳务费" sheetId="7" r:id="rId2"/>
    <sheet name="考勤" sheetId="6" r:id="rId3"/>
    <sheet name="奖惩" sheetId="4" r:id="rId4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_FilterDatabase" localSheetId="1" hidden="1">劳务费!$A$2:$P$24</definedName>
    <definedName name="_xlnm._FilterDatabase" localSheetId="2" hidden="1">考勤!$4:$54</definedName>
    <definedName name="_xlnm.Print_Titles" localSheetId="2">考勤!$3:$4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WuYanxia</author>
  </authors>
  <commentList>
    <comment ref="L15" authorId="0">
      <text>
        <r>
          <rPr>
            <sz val="9"/>
            <rFont val="宋体"/>
            <charset val="134"/>
          </rPr>
          <t>孙微工服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上晚七点半</t>
        </r>
      </text>
    </comment>
    <comment ref="L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上晚九点半，下早八点</t>
        </r>
      </text>
    </comment>
    <comment ref="Z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没休息</t>
        </r>
      </text>
    </comment>
    <comment ref="Z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已扣除多休息半小时</t>
        </r>
      </text>
    </comment>
    <comment ref="AA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5:30-6:00没休息</t>
        </r>
      </text>
    </comment>
    <comment ref="A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5:30-6:00没休息</t>
        </r>
      </text>
    </comment>
    <comment ref="E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已扣除请假2.5小时</t>
        </r>
      </text>
    </comment>
    <comment ref="AH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12.1号上午</t>
        </r>
      </text>
    </comment>
    <comment ref="U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上九点半下八点</t>
        </r>
      </text>
    </comment>
    <comment ref="AE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已扣除请假半小时</t>
        </r>
      </text>
    </comment>
    <comment ref="AG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座椅支援</t>
        </r>
      </text>
    </comment>
    <comment ref="Z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已扣除多休息半小时</t>
        </r>
      </text>
    </comment>
  </commentList>
</comments>
</file>

<file path=xl/sharedStrings.xml><?xml version="1.0" encoding="utf-8"?>
<sst xmlns="http://schemas.openxmlformats.org/spreadsheetml/2006/main" count="383" uniqueCount="83">
  <si>
    <t>众智鑫成11月劳务费</t>
  </si>
  <si>
    <t>序号</t>
  </si>
  <si>
    <t>车间</t>
  </si>
  <si>
    <t>姓名</t>
  </si>
  <si>
    <t>入职时间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</si>
  <si>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</si>
  <si>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</si>
  <si>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</si>
  <si>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</si>
  <si>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</si>
  <si>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</si>
  <si>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</si>
  <si>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</si>
  <si>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</si>
  <si>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</si>
  <si>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</si>
  <si>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</si>
  <si>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冲压</t>
  </si>
  <si>
    <t>董召旭</t>
  </si>
  <si>
    <t>操作工</t>
  </si>
  <si>
    <t/>
  </si>
  <si>
    <t>张坤</t>
  </si>
  <si>
    <t>电泳</t>
  </si>
  <si>
    <t>康永岳</t>
  </si>
  <si>
    <t>发泡</t>
  </si>
  <si>
    <t>郭凤祥</t>
  </si>
  <si>
    <t>刘瑞敏</t>
  </si>
  <si>
    <t>刘英浩</t>
  </si>
  <si>
    <t>李硕</t>
  </si>
  <si>
    <t>白文宾</t>
  </si>
  <si>
    <t>不良品扣款</t>
  </si>
  <si>
    <t>李振发</t>
  </si>
  <si>
    <t>王骏硕</t>
  </si>
  <si>
    <t>任永森</t>
  </si>
  <si>
    <t>朱凤娟</t>
  </si>
  <si>
    <t>朱炳振</t>
  </si>
  <si>
    <t>赵帅</t>
  </si>
  <si>
    <t>张芹立</t>
  </si>
  <si>
    <t>焊接</t>
  </si>
  <si>
    <t>常琳</t>
  </si>
  <si>
    <t>首末件点检不规范</t>
  </si>
  <si>
    <t>欧马可</t>
  </si>
  <si>
    <t>王钇雄</t>
  </si>
  <si>
    <t>孙庆庆</t>
  </si>
  <si>
    <t>扣：秋季一件*50%</t>
  </si>
  <si>
    <t>注塑</t>
  </si>
  <si>
    <t>张桂廷</t>
  </si>
  <si>
    <t>夜班补贴</t>
  </si>
  <si>
    <t>合计：</t>
  </si>
  <si>
    <t>开票数</t>
  </si>
  <si>
    <t>说明：3天试用期工资为15/小时，转正之后18元/小时，整理现场、盘点等工时按照80%计算，饭补5元/天；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</si>
  <si>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</si>
  <si>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</si>
  <si>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</si>
  <si>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</si>
  <si>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</si>
  <si>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</si>
  <si>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</si>
  <si>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</si>
  <si>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</si>
  <si>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</si>
  <si>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</si>
  <si>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</si>
  <si>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</si>
  <si>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</si>
  <si>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</si>
  <si>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</si>
  <si>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</si>
  <si>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白</t>
  </si>
  <si>
    <t>休</t>
  </si>
  <si>
    <t>沧州众智鑫成人力资源服务有限公司</t>
  </si>
  <si>
    <t>夜</t>
  </si>
  <si>
    <t>加班</t>
  </si>
  <si>
    <t>放</t>
  </si>
  <si>
    <t>事</t>
  </si>
  <si>
    <t>离职</t>
  </si>
  <si>
    <t>上午</t>
  </si>
  <si>
    <t>下午</t>
  </si>
  <si>
    <t>异常情况</t>
  </si>
  <si>
    <t>扣款金额</t>
  </si>
  <si>
    <t>孙微</t>
  </si>
  <si>
    <t>工服退回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</si>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</sst>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d"/>
    <numFmt numFmtId="177" formatCode="aaa"/>
    <numFmt numFmtId="178" formatCode="0.0_ "/>
    <numFmt numFmtId="179" formatCode="General&quot;年&quot;"/>
    <numFmt numFmtId="180" formatCode="General&quot;月&quot;"/>
    <numFmt numFmtId="181" formatCode="0.0"/>
  </numFmts>
  <fonts count="56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2"/>
      <name val="微软雅黑"/>
      <charset val="134"/>
    </font>
    <font>
      <sz val="11"/>
      <name val="微软雅黑"/>
      <charset val="134"/>
    </font>
    <font>
      <sz val="12"/>
      <name val="宋体"/>
      <charset val="134"/>
    </font>
    <font>
      <sz val="11"/>
      <color theme="1"/>
      <name val="微软雅黑"/>
      <charset val="134"/>
    </font>
    <font>
      <sz val="12"/>
      <color indexed="8"/>
      <name val="微软雅黑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b/>
      <sz val="14"/>
      <color indexed="8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b/>
      <sz val="14"/>
      <color theme="1"/>
      <name val="宋体"/>
      <charset val="134"/>
    </font>
    <font>
      <sz val="14"/>
      <color indexed="8"/>
      <name val="微软雅黑"/>
      <charset val="134"/>
    </font>
    <font>
      <sz val="10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微软雅黑"/>
      <charset val="134"/>
    </font>
    <font>
      <b/>
      <sz val="11"/>
      <name val="微软雅黑"/>
      <charset val="134"/>
    </font>
    <font>
      <sz val="8"/>
      <name val="微软雅黑"/>
      <charset val="134"/>
    </font>
    <font>
      <b/>
      <sz val="12"/>
      <color theme="1"/>
      <name val="宋体"/>
      <charset val="134"/>
    </font>
    <font>
      <sz val="11"/>
      <name val="宋体"/>
      <charset val="134"/>
      <scheme val="minor"/>
    </font>
    <font>
      <b/>
      <sz val="11"/>
      <color theme="0"/>
      <name val="微软雅黑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-0.25"/>
        <bgColor indexed="64"/>
      </patternFill>
    </fill>
    <fill>
      <patternFill patternType="solid">
        <fgColor theme="0" tint="-0.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9" borderId="9" applyNumberFormat="0" applyAlignment="0" applyProtection="0">
      <alignment vertical="center"/>
    </xf>
    <xf numFmtId="0" fontId="44" fillId="10" borderId="10" applyNumberFormat="0" applyAlignment="0" applyProtection="0">
      <alignment vertical="center"/>
    </xf>
    <xf numFmtId="0" fontId="45" fillId="10" borderId="9" applyNumberFormat="0" applyAlignment="0" applyProtection="0">
      <alignment vertical="center"/>
    </xf>
    <xf numFmtId="0" fontId="46" fillId="11" borderId="11" applyNumberFormat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5" fillId="0" borderId="0"/>
    <xf numFmtId="0" fontId="13" fillId="0" borderId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/>
    <xf numFmtId="0" fontId="5" fillId="0" borderId="1" xfId="0" applyFont="1" applyFill="1" applyBorder="1" applyAlignment="1">
      <alignment horizontal="center"/>
    </xf>
    <xf numFmtId="9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8" fillId="0" borderId="0" xfId="0" applyFont="1" applyFill="1" applyAlignment="1"/>
    <xf numFmtId="0" fontId="0" fillId="0" borderId="0" xfId="0" applyFont="1" applyFill="1" applyAlignment="1"/>
    <xf numFmtId="0" fontId="9" fillId="0" borderId="0" xfId="0" applyFont="1" applyFill="1" applyAlignment="1">
      <alignment vertical="center"/>
    </xf>
    <xf numFmtId="0" fontId="10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176" fontId="14" fillId="0" borderId="1" xfId="0" applyNumberFormat="1" applyFont="1" applyFill="1" applyBorder="1" applyAlignment="1" applyProtection="1">
      <alignment horizontal="center" vertical="center"/>
    </xf>
    <xf numFmtId="177" fontId="13" fillId="0" borderId="1" xfId="0" applyNumberFormat="1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vertical="center"/>
      <protection locked="0"/>
    </xf>
    <xf numFmtId="0" fontId="17" fillId="2" borderId="1" xfId="0" applyFont="1" applyFill="1" applyBorder="1" applyAlignment="1" applyProtection="1">
      <alignment horizontal="center" vertical="center"/>
      <protection locked="0"/>
    </xf>
    <xf numFmtId="0" fontId="18" fillId="0" borderId="2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17" fillId="3" borderId="1" xfId="0" applyFont="1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 applyProtection="1">
      <alignment horizontal="center" vertical="center"/>
      <protection locked="0"/>
    </xf>
    <xf numFmtId="0" fontId="20" fillId="4" borderId="1" xfId="0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178" fontId="22" fillId="0" borderId="1" xfId="0" applyNumberFormat="1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 applyProtection="1">
      <alignment horizontal="center" vertical="center" wrapText="1"/>
      <protection locked="0"/>
    </xf>
    <xf numFmtId="0" fontId="24" fillId="2" borderId="1" xfId="0" applyFont="1" applyFill="1" applyBorder="1" applyAlignment="1" applyProtection="1">
      <alignment horizontal="center" vertical="center"/>
      <protection locked="0"/>
    </xf>
    <xf numFmtId="0" fontId="25" fillId="5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26" fillId="5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15" fillId="0" borderId="3" xfId="0" applyFont="1" applyFill="1" applyBorder="1" applyAlignment="1" applyProtection="1">
      <alignment horizontal="center" vertical="center"/>
      <protection locked="0"/>
    </xf>
    <xf numFmtId="0" fontId="28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29" fillId="0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 applyProtection="1">
      <alignment horizontal="center" vertical="center"/>
      <protection locked="0"/>
    </xf>
    <xf numFmtId="0" fontId="29" fillId="3" borderId="1" xfId="0" applyFont="1" applyFill="1" applyBorder="1" applyAlignment="1">
      <alignment horizontal="center" vertical="center"/>
    </xf>
    <xf numFmtId="0" fontId="30" fillId="6" borderId="1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0" fontId="29" fillId="0" borderId="1" xfId="0" applyNumberFormat="1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25" fillId="6" borderId="1" xfId="0" applyFont="1" applyFill="1" applyBorder="1" applyAlignment="1">
      <alignment horizontal="center" vertical="center"/>
    </xf>
    <xf numFmtId="0" fontId="32" fillId="0" borderId="0" xfId="0" applyFont="1" applyFill="1" applyBorder="1" applyAlignment="1" applyProtection="1">
      <protection locked="0"/>
    </xf>
    <xf numFmtId="179" fontId="10" fillId="0" borderId="0" xfId="0" applyNumberFormat="1" applyFont="1" applyFill="1" applyBorder="1" applyAlignment="1" applyProtection="1">
      <alignment horizontal="left" vertical="center"/>
      <protection locked="0"/>
    </xf>
    <xf numFmtId="180" fontId="11" fillId="0" borderId="0" xfId="0" applyNumberFormat="1" applyFont="1" applyFill="1" applyBorder="1" applyAlignment="1" applyProtection="1">
      <alignment horizontal="left" vertical="center"/>
      <protection locked="0"/>
    </xf>
    <xf numFmtId="0" fontId="28" fillId="0" borderId="0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vertical="center"/>
    </xf>
    <xf numFmtId="0" fontId="14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181" fontId="17" fillId="2" borderId="1" xfId="0" applyNumberFormat="1" applyFont="1" applyFill="1" applyBorder="1" applyAlignment="1" applyProtection="1">
      <alignment horizontal="center" vertical="center"/>
    </xf>
    <xf numFmtId="181" fontId="17" fillId="0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center" wrapText="1"/>
    </xf>
    <xf numFmtId="181" fontId="17" fillId="0" borderId="4" xfId="0" applyNumberFormat="1" applyFont="1" applyFill="1" applyBorder="1" applyAlignment="1" applyProtection="1">
      <alignment horizontal="center" vertical="center"/>
    </xf>
    <xf numFmtId="181" fontId="17" fillId="0" borderId="5" xfId="0" applyNumberFormat="1" applyFont="1" applyFill="1" applyBorder="1" applyAlignment="1" applyProtection="1">
      <alignment horizontal="center" vertical="center"/>
    </xf>
    <xf numFmtId="181" fontId="17" fillId="0" borderId="2" xfId="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horizontal="center"/>
    </xf>
    <xf numFmtId="0" fontId="30" fillId="0" borderId="0" xfId="0" applyFont="1" applyFill="1" applyAlignment="1">
      <alignment horizontal="center" vertical="center"/>
    </xf>
    <xf numFmtId="0" fontId="33" fillId="0" borderId="0" xfId="0" applyFont="1" applyFill="1">
      <alignment vertical="center"/>
    </xf>
    <xf numFmtId="0" fontId="33" fillId="0" borderId="0" xfId="0" applyFont="1" applyFill="1" applyAlignment="1">
      <alignment horizontal="center" vertical="center"/>
    </xf>
    <xf numFmtId="0" fontId="33" fillId="0" borderId="0" xfId="0" applyFont="1" applyFill="1" applyAlignment="1">
      <alignment horizontal="left" vertical="center"/>
    </xf>
    <xf numFmtId="0" fontId="33" fillId="0" borderId="0" xfId="0" applyFont="1" applyFill="1" applyAlignment="1">
      <alignment horizontal="left" vertical="center" wrapText="1"/>
    </xf>
    <xf numFmtId="0" fontId="30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vertical="center"/>
    </xf>
    <xf numFmtId="0" fontId="33" fillId="0" borderId="1" xfId="0" applyFont="1" applyFill="1" applyBorder="1" applyAlignment="1">
      <alignment vertical="center"/>
    </xf>
    <xf numFmtId="0" fontId="33" fillId="0" borderId="1" xfId="0" applyFont="1" applyFill="1" applyBorder="1" applyAlignment="1">
      <alignment horizontal="left" vertical="center"/>
    </xf>
    <xf numFmtId="0" fontId="33" fillId="0" borderId="1" xfId="0" applyFont="1" applyFill="1" applyBorder="1" applyAlignment="1">
      <alignment horizontal="right" vertical="center"/>
    </xf>
    <xf numFmtId="0" fontId="30" fillId="0" borderId="0" xfId="0" applyFont="1" applyFill="1" applyAlignment="1">
      <alignment horizontal="left" vertical="center"/>
    </xf>
    <xf numFmtId="0" fontId="30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wrapText="1"/>
    </xf>
    <xf numFmtId="0" fontId="5" fillId="7" borderId="1" xfId="0" applyFont="1" applyFill="1" applyBorder="1" applyAlignment="1">
      <alignment horizontal="right" vertical="center"/>
    </xf>
    <xf numFmtId="0" fontId="33" fillId="0" borderId="1" xfId="0" applyFont="1" applyFill="1" applyBorder="1" applyAlignment="1">
      <alignment horizontal="left" vertical="center" wrapText="1"/>
    </xf>
    <xf numFmtId="0" fontId="30" fillId="0" borderId="0" xfId="0" applyFont="1" applyFill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colors>
    <mruColors>
      <color rgb="00FFC000"/>
      <color rgb="00FF0000"/>
      <color rgb="00000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4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8.xml"/><Relationship Id="rId12" Type="http://schemas.openxmlformats.org/officeDocument/2006/relationships/externalLink" Target="externalLinks/externalLink7.xml"/><Relationship Id="rId11" Type="http://schemas.openxmlformats.org/officeDocument/2006/relationships/externalLink" Target="externalLinks/externalLink6.xml"/><Relationship Id="rId10" Type="http://schemas.openxmlformats.org/officeDocument/2006/relationships/externalLink" Target="externalLinks/externalLink5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I$1" max="2099" min="2020" page="10" val="2020"/>
</file>

<file path=xl/ctrlProps/ctrlProp10.xml><?xml version="1.0" encoding="utf-8"?>
<formControlPr xmlns="http://schemas.microsoft.com/office/spreadsheetml/2009/9/main" objectType="Spin" dx="22" fmlaLink="$AM$1" max="2099" min="2020" page="10" val="2020"/>
</file>

<file path=xl/ctrlProps/ctrlProp100.xml><?xml version="1.0" encoding="utf-8"?>
<formControlPr xmlns="http://schemas.microsoft.com/office/spreadsheetml/2009/9/main" objectType="Spin" dx="22" fmlaLink="$AN$1" max="12" min="1" page="10" val="11"/>
</file>

<file path=xl/ctrlProps/ctrlProp101.xml><?xml version="1.0" encoding="utf-8"?>
<formControlPr xmlns="http://schemas.microsoft.com/office/spreadsheetml/2009/9/main" objectType="Spin" dx="22" fmlaLink="$AM$1" max="2099" min="2020" page="10" val="2020"/>
</file>

<file path=xl/ctrlProps/ctrlProp102.xml><?xml version="1.0" encoding="utf-8"?>
<formControlPr xmlns="http://schemas.microsoft.com/office/spreadsheetml/2009/9/main" objectType="Spin" dx="22" fmlaLink="$AI$1" max="2099" min="2020" page="10" val="2020"/>
</file>

<file path=xl/ctrlProps/ctrlProp103.xml><?xml version="1.0" encoding="utf-8"?>
<formControlPr xmlns="http://schemas.microsoft.com/office/spreadsheetml/2009/9/main" objectType="Spin" dx="22" fmlaLink="$AM$1" max="2099" min="2020" page="10" val="2020"/>
</file>

<file path=xl/ctrlProps/ctrlProp104.xml><?xml version="1.0" encoding="utf-8"?>
<formControlPr xmlns="http://schemas.microsoft.com/office/spreadsheetml/2009/9/main" objectType="Spin" dx="22" fmlaLink="$AN$1" max="12" min="1" page="10" val="11"/>
</file>

<file path=xl/ctrlProps/ctrlProp105.xml><?xml version="1.0" encoding="utf-8"?>
<formControlPr xmlns="http://schemas.microsoft.com/office/spreadsheetml/2009/9/main" objectType="Spin" dx="22" fmlaLink="$AM$1" max="2099" min="2020" page="10" val="2020"/>
</file>

<file path=xl/ctrlProps/ctrlProp106.xml><?xml version="1.0" encoding="utf-8"?>
<formControlPr xmlns="http://schemas.microsoft.com/office/spreadsheetml/2009/9/main" objectType="Spin" dx="22" fmlaLink="$AI$1" max="2099" min="2020" page="10" val="2020"/>
</file>

<file path=xl/ctrlProps/ctrlProp107.xml><?xml version="1.0" encoding="utf-8"?>
<formControlPr xmlns="http://schemas.microsoft.com/office/spreadsheetml/2009/9/main" objectType="Spin" dx="22" fmlaLink="$AM$1" max="2099" min="2020" page="10" val="2020"/>
</file>

<file path=xl/ctrlProps/ctrlProp108.xml><?xml version="1.0" encoding="utf-8"?>
<formControlPr xmlns="http://schemas.microsoft.com/office/spreadsheetml/2009/9/main" objectType="Spin" dx="22" fmlaLink="$AM$1" max="2099" min="2020" page="10" val="2020"/>
</file>

<file path=xl/ctrlProps/ctrlProp109.xml><?xml version="1.0" encoding="utf-8"?>
<formControlPr xmlns="http://schemas.microsoft.com/office/spreadsheetml/2009/9/main" objectType="Spin" dx="22" fmlaLink="$AH$1" max="2099" min="2020" page="10" val="2020"/>
</file>

<file path=xl/ctrlProps/ctrlProp11.xml><?xml version="1.0" encoding="utf-8"?>
<formControlPr xmlns="http://schemas.microsoft.com/office/spreadsheetml/2009/9/main" objectType="Spin" dx="22" fmlaLink="$AH$1" max="2099" min="2020" page="10" val="2020"/>
</file>

<file path=xl/ctrlProps/ctrlProp110.xml><?xml version="1.0" encoding="utf-8"?>
<formControlPr xmlns="http://schemas.microsoft.com/office/spreadsheetml/2009/9/main" objectType="Spin" dx="22" fmlaLink="$AL$1" max="2099" min="2020" page="10" val="2023"/>
</file>

<file path=xl/ctrlProps/ctrlProp111.xml><?xml version="1.0" encoding="utf-8"?>
<formControlPr xmlns="http://schemas.microsoft.com/office/spreadsheetml/2009/9/main" objectType="Spin" dx="22" fmlaLink="$AM$1" max="12" min="1" page="10" val="1"/>
</file>

<file path=xl/ctrlProps/ctrlProp112.xml><?xml version="1.0" encoding="utf-8"?>
<formControlPr xmlns="http://schemas.microsoft.com/office/spreadsheetml/2009/9/main" objectType="Spin" dx="22" fmlaLink="$AL$1" max="2099" min="2020" page="10" val="2023"/>
</file>

<file path=xl/ctrlProps/ctrlProp113.xml><?xml version="1.0" encoding="utf-8"?>
<formControlPr xmlns="http://schemas.microsoft.com/office/spreadsheetml/2009/9/main" objectType="Spin" dx="22" fmlaLink="$AH$1" max="2099" min="2020" page="10" val="2020"/>
</file>

<file path=xl/ctrlProps/ctrlProp114.xml><?xml version="1.0" encoding="utf-8"?>
<formControlPr xmlns="http://schemas.microsoft.com/office/spreadsheetml/2009/9/main" objectType="Spin" dx="22" fmlaLink="$AL$1" max="2099" min="2020" page="10" val="2023"/>
</file>

<file path=xl/ctrlProps/ctrlProp115.xml><?xml version="1.0" encoding="utf-8"?>
<formControlPr xmlns="http://schemas.microsoft.com/office/spreadsheetml/2009/9/main" objectType="Spin" dx="22" fmlaLink="$AL$1" max="2099" min="2020" page="10" val="2023"/>
</file>

<file path=xl/ctrlProps/ctrlProp116.xml><?xml version="1.0" encoding="utf-8"?>
<formControlPr xmlns="http://schemas.microsoft.com/office/spreadsheetml/2009/9/main" objectType="Spin" dx="22" fmlaLink="$AI$1" max="2099" min="2020" page="10" val="2020"/>
</file>

<file path=xl/ctrlProps/ctrlProp117.xml><?xml version="1.0" encoding="utf-8"?>
<formControlPr xmlns="http://schemas.microsoft.com/office/spreadsheetml/2009/9/main" objectType="Spin" dx="22" fmlaLink="$AN$1" max="12" min="1" page="10" val="11"/>
</file>

<file path=xl/ctrlProps/ctrlProp118.xml><?xml version="1.0" encoding="utf-8"?>
<formControlPr xmlns="http://schemas.microsoft.com/office/spreadsheetml/2009/9/main" objectType="Spin" dx="22" fmlaLink="$AI$1" max="2099" min="2020" page="10" val="2020"/>
</file>

<file path=xl/ctrlProps/ctrlProp119.xml><?xml version="1.0" encoding="utf-8"?>
<formControlPr xmlns="http://schemas.microsoft.com/office/spreadsheetml/2009/9/main" objectType="Spin" dx="22" fmlaLink="$AM$1" max="2099" min="2020" page="10" val="2020"/>
</file>

<file path=xl/ctrlProps/ctrlProp12.xml><?xml version="1.0" encoding="utf-8"?>
<formControlPr xmlns="http://schemas.microsoft.com/office/spreadsheetml/2009/9/main" objectType="Spin" dx="22" fmlaLink="$AL$1" max="2099" min="2020" page="10" val="2023"/>
</file>

<file path=xl/ctrlProps/ctrlProp120.xml><?xml version="1.0" encoding="utf-8"?>
<formControlPr xmlns="http://schemas.microsoft.com/office/spreadsheetml/2009/9/main" objectType="Spin" dx="22" fmlaLink="$AN$1" max="12" min="1" page="10" val="11"/>
</file>

<file path=xl/ctrlProps/ctrlProp121.xml><?xml version="1.0" encoding="utf-8"?>
<formControlPr xmlns="http://schemas.microsoft.com/office/spreadsheetml/2009/9/main" objectType="Spin" dx="22" fmlaLink="$AM$1" max="2099" min="2020" page="10" val="2020"/>
</file>

<file path=xl/ctrlProps/ctrlProp122.xml><?xml version="1.0" encoding="utf-8"?>
<formControlPr xmlns="http://schemas.microsoft.com/office/spreadsheetml/2009/9/main" objectType="Spin" dx="22" fmlaLink="$AK$1" max="2099" min="2020" page="10" val="2020"/>
</file>

<file path=xl/ctrlProps/ctrlProp123.xml><?xml version="1.0" encoding="utf-8"?>
<formControlPr xmlns="http://schemas.microsoft.com/office/spreadsheetml/2009/9/main" objectType="Spin" dx="22" fmlaLink="$AM$1" max="12" min="1" page="10" val="1"/>
</file>

<file path=xl/ctrlProps/ctrlProp124.xml><?xml version="1.0" encoding="utf-8"?>
<formControlPr xmlns="http://schemas.microsoft.com/office/spreadsheetml/2009/9/main" objectType="Spin" dx="22" fmlaLink="$AK$1" max="2100" min="1900" page="10" val="1900"/>
</file>

<file path=xl/ctrlProps/ctrlProp125.xml><?xml version="1.0" encoding="utf-8"?>
<formControlPr xmlns="http://schemas.microsoft.com/office/spreadsheetml/2009/9/main" objectType="Spin" dx="22" fmlaLink="$AI$1" max="2099" min="2020" page="10" val="2020"/>
</file>

<file path=xl/ctrlProps/ctrlProp126.xml><?xml version="1.0" encoding="utf-8"?>
<formControlPr xmlns="http://schemas.microsoft.com/office/spreadsheetml/2009/9/main" objectType="Spin" dx="22" fmlaLink="$AM$1" max="2099" min="2020" page="10" val="2020"/>
</file>

<file path=xl/ctrlProps/ctrlProp127.xml><?xml version="1.0" encoding="utf-8"?>
<formControlPr xmlns="http://schemas.microsoft.com/office/spreadsheetml/2009/9/main" objectType="Spin" dx="22" fmlaLink="$AN$1" max="12" min="1" page="10" val="11"/>
</file>

<file path=xl/ctrlProps/ctrlProp128.xml><?xml version="1.0" encoding="utf-8"?>
<formControlPr xmlns="http://schemas.microsoft.com/office/spreadsheetml/2009/9/main" objectType="Spin" dx="22" fmlaLink="$AM$1" max="2099" min="2020" page="10" val="2020"/>
</file>

<file path=xl/ctrlProps/ctrlProp129.xml><?xml version="1.0" encoding="utf-8"?>
<formControlPr xmlns="http://schemas.microsoft.com/office/spreadsheetml/2009/9/main" objectType="Spin" dx="22" fmlaLink="$AK$1" max="2099" min="2020" page="10" val="2020"/>
</file>

<file path=xl/ctrlProps/ctrlProp13.xml><?xml version="1.0" encoding="utf-8"?>
<formControlPr xmlns="http://schemas.microsoft.com/office/spreadsheetml/2009/9/main" objectType="Spin" dx="22" fmlaLink="$AM$1" max="12" min="1" page="10" val="1"/>
</file>

<file path=xl/ctrlProps/ctrlProp130.xml><?xml version="1.0" encoding="utf-8"?>
<formControlPr xmlns="http://schemas.microsoft.com/office/spreadsheetml/2009/9/main" objectType="Spin" dx="22" fmlaLink="$AM$1" max="12" min="1" page="10" val="1"/>
</file>

<file path=xl/ctrlProps/ctrlProp131.xml><?xml version="1.0" encoding="utf-8"?>
<formControlPr xmlns="http://schemas.microsoft.com/office/spreadsheetml/2009/9/main" objectType="Spin" dx="22" fmlaLink="$AK$1" max="2100" min="1900" page="10" val="1900"/>
</file>

<file path=xl/ctrlProps/ctrlProp132.xml><?xml version="1.0" encoding="utf-8"?>
<formControlPr xmlns="http://schemas.microsoft.com/office/spreadsheetml/2009/9/main" objectType="Spin" dx="22" fmlaLink="$AI$1" max="2099" min="2020" page="10" val="2020"/>
</file>

<file path=xl/ctrlProps/ctrlProp133.xml><?xml version="1.0" encoding="utf-8"?>
<formControlPr xmlns="http://schemas.microsoft.com/office/spreadsheetml/2009/9/main" objectType="Spin" dx="22" fmlaLink="$AM$1" max="2099" min="2020" page="10" val="2020"/>
</file>

<file path=xl/ctrlProps/ctrlProp134.xml><?xml version="1.0" encoding="utf-8"?>
<formControlPr xmlns="http://schemas.microsoft.com/office/spreadsheetml/2009/9/main" objectType="Spin" dx="22" fmlaLink="$AN$1" max="12" min="1" page="10" val="11"/>
</file>

<file path=xl/ctrlProps/ctrlProp135.xml><?xml version="1.0" encoding="utf-8"?>
<formControlPr xmlns="http://schemas.microsoft.com/office/spreadsheetml/2009/9/main" objectType="Spin" dx="22" fmlaLink="$AM$1" max="2099" min="2020" page="10" val="2020"/>
</file>

<file path=xl/ctrlProps/ctrlProp136.xml><?xml version="1.0" encoding="utf-8"?>
<formControlPr xmlns="http://schemas.microsoft.com/office/spreadsheetml/2009/9/main" objectType="Spin" dx="22" fmlaLink="$AL$1" max="2099" min="2020" page="10" val="2023"/>
</file>

<file path=xl/ctrlProps/ctrlProp137.xml><?xml version="1.0" encoding="utf-8"?>
<formControlPr xmlns="http://schemas.microsoft.com/office/spreadsheetml/2009/9/main" objectType="Spin" dx="22" fmlaLink="$AN$1" max="12" min="1" page="10" val="11"/>
</file>

<file path=xl/ctrlProps/ctrlProp138.xml><?xml version="1.0" encoding="utf-8"?>
<formControlPr xmlns="http://schemas.microsoft.com/office/spreadsheetml/2009/9/main" objectType="Spin" dx="22" fmlaLink="$AL$1" max="2100" min="1900" page="10" val="2023"/>
</file>

<file path=xl/ctrlProps/ctrlProp139.xml><?xml version="1.0" encoding="utf-8"?>
<formControlPr xmlns="http://schemas.microsoft.com/office/spreadsheetml/2009/9/main" objectType="Spin" dx="22" fmlaLink="$AK$1" max="2099" min="2020" page="10" val="2020"/>
</file>

<file path=xl/ctrlProps/ctrlProp14.xml><?xml version="1.0" encoding="utf-8"?>
<formControlPr xmlns="http://schemas.microsoft.com/office/spreadsheetml/2009/9/main" objectType="Spin" dx="22" fmlaLink="$AL$1" max="2099" min="2020" page="10" val="2023"/>
</file>

<file path=xl/ctrlProps/ctrlProp140.xml><?xml version="1.0" encoding="utf-8"?>
<formControlPr xmlns="http://schemas.microsoft.com/office/spreadsheetml/2009/9/main" objectType="Spin" dx="22" fmlaLink="$AM$1" max="12" min="1" page="10" val="1"/>
</file>

<file path=xl/ctrlProps/ctrlProp141.xml><?xml version="1.0" encoding="utf-8"?>
<formControlPr xmlns="http://schemas.microsoft.com/office/spreadsheetml/2009/9/main" objectType="Spin" dx="22" fmlaLink="$AK$1" max="2100" min="1900" page="10" val="1900"/>
</file>

<file path=xl/ctrlProps/ctrlProp142.xml><?xml version="1.0" encoding="utf-8"?>
<formControlPr xmlns="http://schemas.microsoft.com/office/spreadsheetml/2009/9/main" objectType="Spin" dx="22" fmlaLink="$AI$1" max="2099" min="2020" page="10" val="2020"/>
</file>

<file path=xl/ctrlProps/ctrlProp143.xml><?xml version="1.0" encoding="utf-8"?>
<formControlPr xmlns="http://schemas.microsoft.com/office/spreadsheetml/2009/9/main" objectType="Spin" dx="22" fmlaLink="$AM$1" max="2099" min="2020" page="10" val="2020"/>
</file>

<file path=xl/ctrlProps/ctrlProp144.xml><?xml version="1.0" encoding="utf-8"?>
<formControlPr xmlns="http://schemas.microsoft.com/office/spreadsheetml/2009/9/main" objectType="Spin" dx="22" fmlaLink="$AN$1" max="12" min="1" page="10" val="11"/>
</file>

<file path=xl/ctrlProps/ctrlProp145.xml><?xml version="1.0" encoding="utf-8"?>
<formControlPr xmlns="http://schemas.microsoft.com/office/spreadsheetml/2009/9/main" objectType="Spin" dx="22" fmlaLink="$AM$1" max="2099" min="2020" page="10" val="2020"/>
</file>

<file path=xl/ctrlProps/ctrlProp146.xml><?xml version="1.0" encoding="utf-8"?>
<formControlPr xmlns="http://schemas.microsoft.com/office/spreadsheetml/2009/9/main" objectType="Spin" dx="22" fmlaLink="$AL$1" max="2099" min="2020" page="10" val="2023"/>
</file>

<file path=xl/ctrlProps/ctrlProp147.xml><?xml version="1.0" encoding="utf-8"?>
<formControlPr xmlns="http://schemas.microsoft.com/office/spreadsheetml/2009/9/main" objectType="Spin" dx="22" fmlaLink="$AN$1" max="12" min="1" page="10" val="11"/>
</file>

<file path=xl/ctrlProps/ctrlProp148.xml><?xml version="1.0" encoding="utf-8"?>
<formControlPr xmlns="http://schemas.microsoft.com/office/spreadsheetml/2009/9/main" objectType="Spin" dx="22" fmlaLink="$AL$1" max="2100" min="1900" page="10" val="2023"/>
</file>

<file path=xl/ctrlProps/ctrlProp15.xml><?xml version="1.0" encoding="utf-8"?>
<formControlPr xmlns="http://schemas.microsoft.com/office/spreadsheetml/2009/9/main" objectType="Spin" dx="22" fmlaLink="$AH$1" max="2099" min="2020" page="10" val="2020"/>
</file>

<file path=xl/ctrlProps/ctrlProp16.xml><?xml version="1.0" encoding="utf-8"?>
<formControlPr xmlns="http://schemas.microsoft.com/office/spreadsheetml/2009/9/main" objectType="Spin" dx="22" fmlaLink="$AL$1" max="2099" min="2020" page="10" val="2023"/>
</file>

<file path=xl/ctrlProps/ctrlProp17.xml><?xml version="1.0" encoding="utf-8"?>
<formControlPr xmlns="http://schemas.microsoft.com/office/spreadsheetml/2009/9/main" objectType="Spin" dx="22" fmlaLink="$AL$1" max="2099" min="2020" page="10" val="2023"/>
</file>

<file path=xl/ctrlProps/ctrlProp18.xml><?xml version="1.0" encoding="utf-8"?>
<formControlPr xmlns="http://schemas.microsoft.com/office/spreadsheetml/2009/9/main" objectType="Spin" dx="22" fmlaLink="$AI$1" max="2099" min="2020" page="10" val="2020"/>
</file>

<file path=xl/ctrlProps/ctrlProp19.xml><?xml version="1.0" encoding="utf-8"?>
<formControlPr xmlns="http://schemas.microsoft.com/office/spreadsheetml/2009/9/main" objectType="Spin" dx="22" fmlaLink="$AN$1" max="12" min="1" page="10" val="11"/>
</file>

<file path=xl/ctrlProps/ctrlProp2.xml><?xml version="1.0" encoding="utf-8"?>
<formControlPr xmlns="http://schemas.microsoft.com/office/spreadsheetml/2009/9/main" objectType="Spin" dx="22" fmlaLink="$AM$1" max="2099" min="2020" page="10" val="2020"/>
</file>

<file path=xl/ctrlProps/ctrlProp20.xml><?xml version="1.0" encoding="utf-8"?>
<formControlPr xmlns="http://schemas.microsoft.com/office/spreadsheetml/2009/9/main" objectType="Spin" dx="22" fmlaLink="$AI$1" max="2099" min="2020" page="10" val="2020"/>
</file>

<file path=xl/ctrlProps/ctrlProp21.xml><?xml version="1.0" encoding="utf-8"?>
<formControlPr xmlns="http://schemas.microsoft.com/office/spreadsheetml/2009/9/main" objectType="Spin" dx="22" fmlaLink="$AM$1" max="2099" min="2020" page="10" val="2020"/>
</file>

<file path=xl/ctrlProps/ctrlProp22.xml><?xml version="1.0" encoding="utf-8"?>
<formControlPr xmlns="http://schemas.microsoft.com/office/spreadsheetml/2009/9/main" objectType="Spin" dx="22" fmlaLink="$AN$1" max="12" min="1" page="10" val="11"/>
</file>

<file path=xl/ctrlProps/ctrlProp23.xml><?xml version="1.0" encoding="utf-8"?>
<formControlPr xmlns="http://schemas.microsoft.com/office/spreadsheetml/2009/9/main" objectType="Spin" dx="22" fmlaLink="$AM$1" max="2099" min="2020" page="10" val="2020"/>
</file>

<file path=xl/ctrlProps/ctrlProp24.xml><?xml version="1.0" encoding="utf-8"?>
<formControlPr xmlns="http://schemas.microsoft.com/office/spreadsheetml/2009/9/main" objectType="Spin" dx="22" fmlaLink="$AI$1" max="2099" min="2020" page="10" val="2020"/>
</file>

<file path=xl/ctrlProps/ctrlProp25.xml><?xml version="1.0" encoding="utf-8"?>
<formControlPr xmlns="http://schemas.microsoft.com/office/spreadsheetml/2009/9/main" objectType="Spin" dx="22" fmlaLink="$AM$1" max="2099" min="2020" page="10" val="2020"/>
</file>

<file path=xl/ctrlProps/ctrlProp26.xml><?xml version="1.0" encoding="utf-8"?>
<formControlPr xmlns="http://schemas.microsoft.com/office/spreadsheetml/2009/9/main" objectType="Spin" dx="22" fmlaLink="$AN$1" max="12" min="1" page="10" val="11"/>
</file>

<file path=xl/ctrlProps/ctrlProp27.xml><?xml version="1.0" encoding="utf-8"?>
<formControlPr xmlns="http://schemas.microsoft.com/office/spreadsheetml/2009/9/main" objectType="Spin" dx="22" fmlaLink="$AM$1" max="2099" min="2020" page="10" val="2020"/>
</file>

<file path=xl/ctrlProps/ctrlProp28.xml><?xml version="1.0" encoding="utf-8"?>
<formControlPr xmlns="http://schemas.microsoft.com/office/spreadsheetml/2009/9/main" objectType="Spin" dx="22" fmlaLink="$AI$1" max="2099" min="2020" page="10" val="2020"/>
</file>

<file path=xl/ctrlProps/ctrlProp29.xml><?xml version="1.0" encoding="utf-8"?>
<formControlPr xmlns="http://schemas.microsoft.com/office/spreadsheetml/2009/9/main" objectType="Spin" dx="22" fmlaLink="$AM$1" max="2099" min="2020" page="10" val="2020"/>
</file>

<file path=xl/ctrlProps/ctrlProp3.xml><?xml version="1.0" encoding="utf-8"?>
<formControlPr xmlns="http://schemas.microsoft.com/office/spreadsheetml/2009/9/main" objectType="Spin" dx="22" fmlaLink="$AN$1" max="12" min="1" page="10" val="11"/>
</file>

<file path=xl/ctrlProps/ctrlProp30.xml><?xml version="1.0" encoding="utf-8"?>
<formControlPr xmlns="http://schemas.microsoft.com/office/spreadsheetml/2009/9/main" objectType="Spin" dx="22" fmlaLink="$AN$1" max="12" min="1" page="10" val="11"/>
</file>

<file path=xl/ctrlProps/ctrlProp31.xml><?xml version="1.0" encoding="utf-8"?>
<formControlPr xmlns="http://schemas.microsoft.com/office/spreadsheetml/2009/9/main" objectType="Spin" dx="22" fmlaLink="$AM$1" max="2099" min="2020" page="10" val="2020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0"/>
</file>

<file path=xl/ctrlProps/ctrlProp34.xml><?xml version="1.0" encoding="utf-8"?>
<formControlPr xmlns="http://schemas.microsoft.com/office/spreadsheetml/2009/9/main" objectType="Spin" dx="22" fmlaLink="$AM$1" max="2099" min="2020" page="10" val="2020"/>
</file>

<file path=xl/ctrlProps/ctrlProp35.xml><?xml version="1.0" encoding="utf-8"?>
<formControlPr xmlns="http://schemas.microsoft.com/office/spreadsheetml/2009/9/main" objectType="Spin" dx="22" fmlaLink="$AH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3"/>
</file>

<file path=xl/ctrlProps/ctrlProp37.xml><?xml version="1.0" encoding="utf-8"?>
<formControlPr xmlns="http://schemas.microsoft.com/office/spreadsheetml/2009/9/main" objectType="Spin" dx="22" fmlaLink="$AM$1" max="12" min="1" page="10" val="1"/>
</file>

<file path=xl/ctrlProps/ctrlProp38.xml><?xml version="1.0" encoding="utf-8"?>
<formControlPr xmlns="http://schemas.microsoft.com/office/spreadsheetml/2009/9/main" objectType="Spin" dx="22" fmlaLink="$AL$1" max="2099" min="2020" page="10" val="2023"/>
</file>

<file path=xl/ctrlProps/ctrlProp39.xml><?xml version="1.0" encoding="utf-8"?>
<formControlPr xmlns="http://schemas.microsoft.com/office/spreadsheetml/2009/9/main" objectType="Spin" dx="22" fmlaLink="$AH$1" max="2099" min="2020" page="10" val="2020"/>
</file>

<file path=xl/ctrlProps/ctrlProp4.xml><?xml version="1.0" encoding="utf-8"?>
<formControlPr xmlns="http://schemas.microsoft.com/office/spreadsheetml/2009/9/main" objectType="Spin" dx="22" fmlaLink="$AM$1" max="2099" min="2020" page="10" val="2020"/>
</file>

<file path=xl/ctrlProps/ctrlProp40.xml><?xml version="1.0" encoding="utf-8"?>
<formControlPr xmlns="http://schemas.microsoft.com/office/spreadsheetml/2009/9/main" objectType="Spin" dx="22" fmlaLink="$AL$1" max="2099" min="2020" page="10" val="2023"/>
</file>

<file path=xl/ctrlProps/ctrlProp41.xml><?xml version="1.0" encoding="utf-8"?>
<formControlPr xmlns="http://schemas.microsoft.com/office/spreadsheetml/2009/9/main" objectType="Spin" dx="22" fmlaLink="$AL$1" max="2099" min="2020" page="10" val="2023"/>
</file>

<file path=xl/ctrlProps/ctrlProp42.xml><?xml version="1.0" encoding="utf-8"?>
<formControlPr xmlns="http://schemas.microsoft.com/office/spreadsheetml/2009/9/main" objectType="Spin" dx="22" fmlaLink="$AI$1" max="2099" min="2020" page="10" val="2020"/>
</file>

<file path=xl/ctrlProps/ctrlProp43.xml><?xml version="1.0" encoding="utf-8"?>
<formControlPr xmlns="http://schemas.microsoft.com/office/spreadsheetml/2009/9/main" objectType="Spin" dx="22" fmlaLink="$AN$1" max="12" min="1" page="10" val="11"/>
</file>

<file path=xl/ctrlProps/ctrlProp44.xml><?xml version="1.0" encoding="utf-8"?>
<formControlPr xmlns="http://schemas.microsoft.com/office/spreadsheetml/2009/9/main" objectType="Spin" dx="22" fmlaLink="$AI$1" max="2099" min="2020" page="10" val="2020"/>
</file>

<file path=xl/ctrlProps/ctrlProp45.xml><?xml version="1.0" encoding="utf-8"?>
<formControlPr xmlns="http://schemas.microsoft.com/office/spreadsheetml/2009/9/main" objectType="Spin" dx="22" fmlaLink="$AM$1" max="2099" min="2020" page="10" val="2020"/>
</file>

<file path=xl/ctrlProps/ctrlProp46.xml><?xml version="1.0" encoding="utf-8"?>
<formControlPr xmlns="http://schemas.microsoft.com/office/spreadsheetml/2009/9/main" objectType="Spin" dx="22" fmlaLink="$AN$1" max="12" min="1" page="10" val="11"/>
</file>

<file path=xl/ctrlProps/ctrlProp47.xml><?xml version="1.0" encoding="utf-8"?>
<formControlPr xmlns="http://schemas.microsoft.com/office/spreadsheetml/2009/9/main" objectType="Spin" dx="22" fmlaLink="$AM$1" max="2099" min="2020" page="10" val="2020"/>
</file>

<file path=xl/ctrlProps/ctrlProp48.xml><?xml version="1.0" encoding="utf-8"?>
<formControlPr xmlns="http://schemas.microsoft.com/office/spreadsheetml/2009/9/main" objectType="Spin" dx="22" fmlaLink="$AK$1" max="2099" min="2020" page="10" val="2020"/>
</file>

<file path=xl/ctrlProps/ctrlProp49.xml><?xml version="1.0" encoding="utf-8"?>
<formControlPr xmlns="http://schemas.microsoft.com/office/spreadsheetml/2009/9/main" objectType="Spin" dx="22" fmlaLink="$AM$1" max="12" min="1" page="10" val="1"/>
</file>

<file path=xl/ctrlProps/ctrlProp5.xml><?xml version="1.0" encoding="utf-8"?>
<formControlPr xmlns="http://schemas.microsoft.com/office/spreadsheetml/2009/9/main" objectType="Spin" dx="22" fmlaLink="$AI$1" max="2099" min="2020" page="10" val="2020"/>
</file>

<file path=xl/ctrlProps/ctrlProp50.xml><?xml version="1.0" encoding="utf-8"?>
<formControlPr xmlns="http://schemas.microsoft.com/office/spreadsheetml/2009/9/main" objectType="Spin" dx="22" fmlaLink="$AK$1" max="2100" min="1900" page="10" val="1900"/>
</file>

<file path=xl/ctrlProps/ctrlProp51.xml><?xml version="1.0" encoding="utf-8"?>
<formControlPr xmlns="http://schemas.microsoft.com/office/spreadsheetml/2009/9/main" objectType="Spin" dx="22" fmlaLink="$AI$1" max="2099" min="2020" page="10" val="2020"/>
</file>

<file path=xl/ctrlProps/ctrlProp52.xml><?xml version="1.0" encoding="utf-8"?>
<formControlPr xmlns="http://schemas.microsoft.com/office/spreadsheetml/2009/9/main" objectType="Spin" dx="22" fmlaLink="$AM$1" max="2099" min="2020" page="10" val="2020"/>
</file>

<file path=xl/ctrlProps/ctrlProp53.xml><?xml version="1.0" encoding="utf-8"?>
<formControlPr xmlns="http://schemas.microsoft.com/office/spreadsheetml/2009/9/main" objectType="Spin" dx="22" fmlaLink="$AN$1" max="12" min="1" page="10" val="11"/>
</file>

<file path=xl/ctrlProps/ctrlProp54.xml><?xml version="1.0" encoding="utf-8"?>
<formControlPr xmlns="http://schemas.microsoft.com/office/spreadsheetml/2009/9/main" objectType="Spin" dx="22" fmlaLink="$AM$1" max="2099" min="2020" page="10" val="2020"/>
</file>

<file path=xl/ctrlProps/ctrlProp55.xml><?xml version="1.0" encoding="utf-8"?>
<formControlPr xmlns="http://schemas.microsoft.com/office/spreadsheetml/2009/9/main" objectType="Spin" dx="22" fmlaLink="$AK$1" max="2099" min="2020" page="10" val="2020"/>
</file>

<file path=xl/ctrlProps/ctrlProp56.xml><?xml version="1.0" encoding="utf-8"?>
<formControlPr xmlns="http://schemas.microsoft.com/office/spreadsheetml/2009/9/main" objectType="Spin" dx="22" fmlaLink="$AM$1" max="12" min="1" page="10" val="1"/>
</file>

<file path=xl/ctrlProps/ctrlProp57.xml><?xml version="1.0" encoding="utf-8"?>
<formControlPr xmlns="http://schemas.microsoft.com/office/spreadsheetml/2009/9/main" objectType="Spin" dx="22" fmlaLink="$AK$1" max="2100" min="1900" page="10" val="1900"/>
</file>

<file path=xl/ctrlProps/ctrlProp58.xml><?xml version="1.0" encoding="utf-8"?>
<formControlPr xmlns="http://schemas.microsoft.com/office/spreadsheetml/2009/9/main" objectType="Spin" dx="22" fmlaLink="$AI$1" max="2099" min="2020" page="10" val="2020"/>
</file>

<file path=xl/ctrlProps/ctrlProp59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M$1" max="2099" min="2020" page="10" val="2020"/>
</file>

<file path=xl/ctrlProps/ctrlProp60.xml><?xml version="1.0" encoding="utf-8"?>
<formControlPr xmlns="http://schemas.microsoft.com/office/spreadsheetml/2009/9/main" objectType="Spin" dx="22" fmlaLink="$AN$1" max="12" min="1" page="10" val="11"/>
</file>

<file path=xl/ctrlProps/ctrlProp61.xml><?xml version="1.0" encoding="utf-8"?>
<formControlPr xmlns="http://schemas.microsoft.com/office/spreadsheetml/2009/9/main" objectType="Spin" dx="22" fmlaLink="$AM$1" max="2099" min="2020" page="10" val="2020"/>
</file>

<file path=xl/ctrlProps/ctrlProp62.xml><?xml version="1.0" encoding="utf-8"?>
<formControlPr xmlns="http://schemas.microsoft.com/office/spreadsheetml/2009/9/main" objectType="Spin" dx="22" fmlaLink="$AL$1" max="2099" min="2020" page="10" val="2023"/>
</file>

<file path=xl/ctrlProps/ctrlProp63.xml><?xml version="1.0" encoding="utf-8"?>
<formControlPr xmlns="http://schemas.microsoft.com/office/spreadsheetml/2009/9/main" objectType="Spin" dx="22" fmlaLink="$AN$1" max="12" min="1" page="10" val="11"/>
</file>

<file path=xl/ctrlProps/ctrlProp64.xml><?xml version="1.0" encoding="utf-8"?>
<formControlPr xmlns="http://schemas.microsoft.com/office/spreadsheetml/2009/9/main" objectType="Spin" dx="22" fmlaLink="$AL$1" max="2100" min="1900" page="10" val="2023"/>
</file>

<file path=xl/ctrlProps/ctrlProp65.xml><?xml version="1.0" encoding="utf-8"?>
<formControlPr xmlns="http://schemas.microsoft.com/office/spreadsheetml/2009/9/main" objectType="Spin" dx="22" fmlaLink="$AK$1" max="2099" min="2020" page="10" val="2020"/>
</file>

<file path=xl/ctrlProps/ctrlProp66.xml><?xml version="1.0" encoding="utf-8"?>
<formControlPr xmlns="http://schemas.microsoft.com/office/spreadsheetml/2009/9/main" objectType="Spin" dx="22" fmlaLink="$AM$1" max="12" min="1" page="10" val="1"/>
</file>

<file path=xl/ctrlProps/ctrlProp67.xml><?xml version="1.0" encoding="utf-8"?>
<formControlPr xmlns="http://schemas.microsoft.com/office/spreadsheetml/2009/9/main" objectType="Spin" dx="22" fmlaLink="$AK$1" max="2100" min="1900" page="10" val="1900"/>
</file>

<file path=xl/ctrlProps/ctrlProp68.xml><?xml version="1.0" encoding="utf-8"?>
<formControlPr xmlns="http://schemas.microsoft.com/office/spreadsheetml/2009/9/main" objectType="Spin" dx="22" fmlaLink="$AI$1" max="2099" min="2020" page="10" val="2020"/>
</file>

<file path=xl/ctrlProps/ctrlProp69.xml><?xml version="1.0" encoding="utf-8"?>
<formControlPr xmlns="http://schemas.microsoft.com/office/spreadsheetml/2009/9/main" objectType="Spin" dx="22" fmlaLink="$AM$1" max="2099" min="2020" page="10" val="2020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70.xml><?xml version="1.0" encoding="utf-8"?>
<formControlPr xmlns="http://schemas.microsoft.com/office/spreadsheetml/2009/9/main" objectType="Spin" dx="22" fmlaLink="$AN$1" max="12" min="1" page="10" val="11"/>
</file>

<file path=xl/ctrlProps/ctrlProp71.xml><?xml version="1.0" encoding="utf-8"?>
<formControlPr xmlns="http://schemas.microsoft.com/office/spreadsheetml/2009/9/main" objectType="Spin" dx="22" fmlaLink="$AM$1" max="2099" min="2020" page="10" val="2020"/>
</file>

<file path=xl/ctrlProps/ctrlProp72.xml><?xml version="1.0" encoding="utf-8"?>
<formControlPr xmlns="http://schemas.microsoft.com/office/spreadsheetml/2009/9/main" objectType="Spin" dx="22" fmlaLink="$AL$1" max="2099" min="2020" page="10" val="2023"/>
</file>

<file path=xl/ctrlProps/ctrlProp73.xml><?xml version="1.0" encoding="utf-8"?>
<formControlPr xmlns="http://schemas.microsoft.com/office/spreadsheetml/2009/9/main" objectType="Spin" dx="22" fmlaLink="$AN$1" max="12" min="1" page="10" val="11"/>
</file>

<file path=xl/ctrlProps/ctrlProp74.xml><?xml version="1.0" encoding="utf-8"?>
<formControlPr xmlns="http://schemas.microsoft.com/office/spreadsheetml/2009/9/main" objectType="Spin" dx="22" fmlaLink="$AL$1" max="2100" min="1900" page="10" val="2023"/>
</file>

<file path=xl/ctrlProps/ctrlProp75.xml><?xml version="1.0" encoding="utf-8"?>
<formControlPr xmlns="http://schemas.microsoft.com/office/spreadsheetml/2009/9/main" objectType="Spin" dx="22" fmlaLink="$AI$1" max="2099" min="2020" page="10" val="2020"/>
</file>

<file path=xl/ctrlProps/ctrlProp76.xml><?xml version="1.0" encoding="utf-8"?>
<formControlPr xmlns="http://schemas.microsoft.com/office/spreadsheetml/2009/9/main" objectType="Spin" dx="22" fmlaLink="$AM$1" max="2099" min="2020" page="10" val="2020"/>
</file>

<file path=xl/ctrlProps/ctrlProp77.xml><?xml version="1.0" encoding="utf-8"?>
<formControlPr xmlns="http://schemas.microsoft.com/office/spreadsheetml/2009/9/main" objectType="Spin" dx="22" fmlaLink="$AN$1" max="12" min="1" page="10" val="11"/>
</file>

<file path=xl/ctrlProps/ctrlProp78.xml><?xml version="1.0" encoding="utf-8"?>
<formControlPr xmlns="http://schemas.microsoft.com/office/spreadsheetml/2009/9/main" objectType="Spin" dx="22" fmlaLink="$AM$1" max="2099" min="2020" page="10" val="2020"/>
</file>

<file path=xl/ctrlProps/ctrlProp79.xml><?xml version="1.0" encoding="utf-8"?>
<formControlPr xmlns="http://schemas.microsoft.com/office/spreadsheetml/2009/9/main" objectType="Spin" dx="22" fmlaLink="$AI$1" max="2099" min="2020" page="10" val="2020"/>
</file>

<file path=xl/ctrlProps/ctrlProp8.xml><?xml version="1.0" encoding="utf-8"?>
<formControlPr xmlns="http://schemas.microsoft.com/office/spreadsheetml/2009/9/main" objectType="Spin" dx="22" fmlaLink="$AI$1" max="2099" min="2020" page="10" val="2020"/>
</file>

<file path=xl/ctrlProps/ctrlProp80.xml><?xml version="1.0" encoding="utf-8"?>
<formControlPr xmlns="http://schemas.microsoft.com/office/spreadsheetml/2009/9/main" objectType="Spin" dx="22" fmlaLink="$AM$1" max="2099" min="2020" page="10" val="2020"/>
</file>

<file path=xl/ctrlProps/ctrlProp81.xml><?xml version="1.0" encoding="utf-8"?>
<formControlPr xmlns="http://schemas.microsoft.com/office/spreadsheetml/2009/9/main" objectType="Spin" dx="22" fmlaLink="$AM$1" max="2099" min="2020" page="10" val="2020"/>
</file>

<file path=xl/ctrlProps/ctrlProp82.xml><?xml version="1.0" encoding="utf-8"?>
<formControlPr xmlns="http://schemas.microsoft.com/office/spreadsheetml/2009/9/main" objectType="Spin" dx="22" fmlaLink="$AI$1" max="2099" min="2020" page="10" val="2020"/>
</file>

<file path=xl/ctrlProps/ctrlProp83.xml><?xml version="1.0" encoding="utf-8"?>
<formControlPr xmlns="http://schemas.microsoft.com/office/spreadsheetml/2009/9/main" objectType="Spin" dx="22" fmlaLink="$AM$1" max="2099" min="2020" page="10" val="2020"/>
</file>

<file path=xl/ctrlProps/ctrlProp84.xml><?xml version="1.0" encoding="utf-8"?>
<formControlPr xmlns="http://schemas.microsoft.com/office/spreadsheetml/2009/9/main" objectType="Spin" dx="22" fmlaLink="$AM$1" max="2099" min="2020" page="10" val="2020"/>
</file>

<file path=xl/ctrlProps/ctrlProp85.xml><?xml version="1.0" encoding="utf-8"?>
<formControlPr xmlns="http://schemas.microsoft.com/office/spreadsheetml/2009/9/main" objectType="Spin" dx="22" fmlaLink="$AH$1" max="2099" min="2020" page="10" val="2020"/>
</file>

<file path=xl/ctrlProps/ctrlProp86.xml><?xml version="1.0" encoding="utf-8"?>
<formControlPr xmlns="http://schemas.microsoft.com/office/spreadsheetml/2009/9/main" objectType="Spin" dx="22" fmlaLink="$AL$1" max="2099" min="2020" page="10" val="2023"/>
</file>

<file path=xl/ctrlProps/ctrlProp87.xml><?xml version="1.0" encoding="utf-8"?>
<formControlPr xmlns="http://schemas.microsoft.com/office/spreadsheetml/2009/9/main" objectType="Spin" dx="22" fmlaLink="$AM$1" max="12" min="1" page="10" val="1"/>
</file>

<file path=xl/ctrlProps/ctrlProp88.xml><?xml version="1.0" encoding="utf-8"?>
<formControlPr xmlns="http://schemas.microsoft.com/office/spreadsheetml/2009/9/main" objectType="Spin" dx="22" fmlaLink="$AL$1" max="2099" min="2020" page="10" val="2023"/>
</file>

<file path=xl/ctrlProps/ctrlProp89.xml><?xml version="1.0" encoding="utf-8"?>
<formControlPr xmlns="http://schemas.microsoft.com/office/spreadsheetml/2009/9/main" objectType="Spin" dx="22" fmlaLink="$AH$1" max="2099" min="2020" page="10" val="2020"/>
</file>

<file path=xl/ctrlProps/ctrlProp9.xml><?xml version="1.0" encoding="utf-8"?>
<formControlPr xmlns="http://schemas.microsoft.com/office/spreadsheetml/2009/9/main" objectType="Spin" dx="22" fmlaLink="$AM$1" max="2099" min="2020" page="10" val="2020"/>
</file>

<file path=xl/ctrlProps/ctrlProp90.xml><?xml version="1.0" encoding="utf-8"?>
<formControlPr xmlns="http://schemas.microsoft.com/office/spreadsheetml/2009/9/main" objectType="Spin" dx="22" fmlaLink="$AL$1" max="2099" min="2020" page="10" val="2023"/>
</file>

<file path=xl/ctrlProps/ctrlProp91.xml><?xml version="1.0" encoding="utf-8"?>
<formControlPr xmlns="http://schemas.microsoft.com/office/spreadsheetml/2009/9/main" objectType="Spin" dx="22" fmlaLink="$AL$1" max="2099" min="2020" page="10" val="2023"/>
</file>

<file path=xl/ctrlProps/ctrlProp92.xml><?xml version="1.0" encoding="utf-8"?>
<formControlPr xmlns="http://schemas.microsoft.com/office/spreadsheetml/2009/9/main" objectType="Spin" dx="22" fmlaLink="$AI$1" max="2099" min="2020" page="10" val="2020"/>
</file>

<file path=xl/ctrlProps/ctrlProp93.xml><?xml version="1.0" encoding="utf-8"?>
<formControlPr xmlns="http://schemas.microsoft.com/office/spreadsheetml/2009/9/main" objectType="Spin" dx="22" fmlaLink="$AN$1" max="12" min="1" page="10" val="11"/>
</file>

<file path=xl/ctrlProps/ctrlProp94.xml><?xml version="1.0" encoding="utf-8"?>
<formControlPr xmlns="http://schemas.microsoft.com/office/spreadsheetml/2009/9/main" objectType="Spin" dx="22" fmlaLink="$AI$1" max="2099" min="2020" page="10" val="2020"/>
</file>

<file path=xl/ctrlProps/ctrlProp95.xml><?xml version="1.0" encoding="utf-8"?>
<formControlPr xmlns="http://schemas.microsoft.com/office/spreadsheetml/2009/9/main" objectType="Spin" dx="22" fmlaLink="$AM$1" max="2099" min="2020" page="10" val="2020"/>
</file>

<file path=xl/ctrlProps/ctrlProp96.xml><?xml version="1.0" encoding="utf-8"?>
<formControlPr xmlns="http://schemas.microsoft.com/office/spreadsheetml/2009/9/main" objectType="Spin" dx="22" fmlaLink="$AN$1" max="12" min="1" page="10" val="11"/>
</file>

<file path=xl/ctrlProps/ctrlProp97.xml><?xml version="1.0" encoding="utf-8"?>
<formControlPr xmlns="http://schemas.microsoft.com/office/spreadsheetml/2009/9/main" objectType="Spin" dx="22" fmlaLink="$AM$1" max="2099" min="2020" page="10" val="2020"/>
</file>

<file path=xl/ctrlProps/ctrlProp98.xml><?xml version="1.0" encoding="utf-8"?>
<formControlPr xmlns="http://schemas.microsoft.com/office/spreadsheetml/2009/9/main" objectType="Spin" dx="22" fmlaLink="$AI$1" max="2099" min="2020" page="10" val="2020"/>
</file>

<file path=xl/ctrlProps/ctrlProp99.xml><?xml version="1.0" encoding="utf-8"?>
<formControlPr xmlns="http://schemas.microsoft.com/office/spreadsheetml/2009/9/main" objectType="Spin" dx="22" fmlaLink="$AM$1" max="2099" min="2020" page="10" val="202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2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3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4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5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6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7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8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9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10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11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12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13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31</xdr:row>
      <xdr:rowOff>0</xdr:rowOff>
    </xdr:from>
    <xdr:to>
      <xdr:col>2</xdr:col>
      <xdr:colOff>95250</xdr:colOff>
      <xdr:row>31</xdr:row>
      <xdr:rowOff>171450</xdr:rowOff>
    </xdr:to>
    <xdr:sp>
      <xdr:nvSpPr>
        <xdr:cNvPr id="14" name="Text Box 2"/>
        <xdr:cNvSpPr txBox="1"/>
      </xdr:nvSpPr>
      <xdr:spPr>
        <a:xfrm>
          <a:off x="962025" y="9842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31</xdr:row>
      <xdr:rowOff>0</xdr:rowOff>
    </xdr:from>
    <xdr:to>
      <xdr:col>2</xdr:col>
      <xdr:colOff>95250</xdr:colOff>
      <xdr:row>31</xdr:row>
      <xdr:rowOff>171450</xdr:rowOff>
    </xdr:to>
    <xdr:sp>
      <xdr:nvSpPr>
        <xdr:cNvPr id="15" name="Text Box 2"/>
        <xdr:cNvSpPr txBox="1"/>
      </xdr:nvSpPr>
      <xdr:spPr>
        <a:xfrm>
          <a:off x="962025" y="9842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31</xdr:row>
      <xdr:rowOff>0</xdr:rowOff>
    </xdr:from>
    <xdr:to>
      <xdr:col>2</xdr:col>
      <xdr:colOff>95250</xdr:colOff>
      <xdr:row>31</xdr:row>
      <xdr:rowOff>171450</xdr:rowOff>
    </xdr:to>
    <xdr:sp>
      <xdr:nvSpPr>
        <xdr:cNvPr id="16" name="Text Box 2"/>
        <xdr:cNvSpPr txBox="1"/>
      </xdr:nvSpPr>
      <xdr:spPr>
        <a:xfrm>
          <a:off x="962025" y="9842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7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7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7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33</xdr:row>
      <xdr:rowOff>0</xdr:rowOff>
    </xdr:from>
    <xdr:to>
      <xdr:col>2</xdr:col>
      <xdr:colOff>95250</xdr:colOff>
      <xdr:row>33</xdr:row>
      <xdr:rowOff>171450</xdr:rowOff>
    </xdr:to>
    <xdr:sp>
      <xdr:nvSpPr>
        <xdr:cNvPr id="1553" name="Text Box 2"/>
        <xdr:cNvSpPr txBox="1"/>
      </xdr:nvSpPr>
      <xdr:spPr>
        <a:xfrm>
          <a:off x="962025" y="1047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33</xdr:row>
      <xdr:rowOff>0</xdr:rowOff>
    </xdr:from>
    <xdr:to>
      <xdr:col>2</xdr:col>
      <xdr:colOff>95250</xdr:colOff>
      <xdr:row>33</xdr:row>
      <xdr:rowOff>171450</xdr:rowOff>
    </xdr:to>
    <xdr:sp>
      <xdr:nvSpPr>
        <xdr:cNvPr id="1554" name="Text Box 2"/>
        <xdr:cNvSpPr txBox="1"/>
      </xdr:nvSpPr>
      <xdr:spPr>
        <a:xfrm>
          <a:off x="962025" y="1047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33</xdr:row>
      <xdr:rowOff>0</xdr:rowOff>
    </xdr:from>
    <xdr:to>
      <xdr:col>2</xdr:col>
      <xdr:colOff>95250</xdr:colOff>
      <xdr:row>33</xdr:row>
      <xdr:rowOff>171450</xdr:rowOff>
    </xdr:to>
    <xdr:sp>
      <xdr:nvSpPr>
        <xdr:cNvPr id="1555" name="Text Box 2"/>
        <xdr:cNvSpPr txBox="1"/>
      </xdr:nvSpPr>
      <xdr:spPr>
        <a:xfrm>
          <a:off x="962025" y="1047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33</xdr:row>
      <xdr:rowOff>0</xdr:rowOff>
    </xdr:from>
    <xdr:to>
      <xdr:col>2</xdr:col>
      <xdr:colOff>95250</xdr:colOff>
      <xdr:row>33</xdr:row>
      <xdr:rowOff>171450</xdr:rowOff>
    </xdr:to>
    <xdr:sp>
      <xdr:nvSpPr>
        <xdr:cNvPr id="3092" name="Text Box 2"/>
        <xdr:cNvSpPr txBox="1"/>
      </xdr:nvSpPr>
      <xdr:spPr>
        <a:xfrm>
          <a:off x="962025" y="1047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33</xdr:row>
      <xdr:rowOff>0</xdr:rowOff>
    </xdr:from>
    <xdr:to>
      <xdr:col>2</xdr:col>
      <xdr:colOff>95250</xdr:colOff>
      <xdr:row>33</xdr:row>
      <xdr:rowOff>171450</xdr:rowOff>
    </xdr:to>
    <xdr:sp>
      <xdr:nvSpPr>
        <xdr:cNvPr id="3093" name="Text Box 2"/>
        <xdr:cNvSpPr txBox="1"/>
      </xdr:nvSpPr>
      <xdr:spPr>
        <a:xfrm>
          <a:off x="962025" y="1047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33</xdr:row>
      <xdr:rowOff>0</xdr:rowOff>
    </xdr:from>
    <xdr:to>
      <xdr:col>2</xdr:col>
      <xdr:colOff>95250</xdr:colOff>
      <xdr:row>33</xdr:row>
      <xdr:rowOff>171450</xdr:rowOff>
    </xdr:to>
    <xdr:sp>
      <xdr:nvSpPr>
        <xdr:cNvPr id="3094" name="Text Box 2"/>
        <xdr:cNvSpPr txBox="1"/>
      </xdr:nvSpPr>
      <xdr:spPr>
        <a:xfrm>
          <a:off x="962025" y="1047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0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0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0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0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0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34</xdr:row>
      <xdr:rowOff>0</xdr:rowOff>
    </xdr:from>
    <xdr:to>
      <xdr:col>2</xdr:col>
      <xdr:colOff>95250</xdr:colOff>
      <xdr:row>34</xdr:row>
      <xdr:rowOff>171450</xdr:rowOff>
    </xdr:to>
    <xdr:sp>
      <xdr:nvSpPr>
        <xdr:cNvPr id="4631" name="Text Box 2"/>
        <xdr:cNvSpPr txBox="1"/>
      </xdr:nvSpPr>
      <xdr:spPr>
        <a:xfrm>
          <a:off x="962025" y="107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34</xdr:row>
      <xdr:rowOff>0</xdr:rowOff>
    </xdr:from>
    <xdr:to>
      <xdr:col>2</xdr:col>
      <xdr:colOff>95250</xdr:colOff>
      <xdr:row>34</xdr:row>
      <xdr:rowOff>171450</xdr:rowOff>
    </xdr:to>
    <xdr:sp>
      <xdr:nvSpPr>
        <xdr:cNvPr id="4632" name="Text Box 2"/>
        <xdr:cNvSpPr txBox="1"/>
      </xdr:nvSpPr>
      <xdr:spPr>
        <a:xfrm>
          <a:off x="962025" y="107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34</xdr:row>
      <xdr:rowOff>0</xdr:rowOff>
    </xdr:from>
    <xdr:to>
      <xdr:col>2</xdr:col>
      <xdr:colOff>95250</xdr:colOff>
      <xdr:row>34</xdr:row>
      <xdr:rowOff>171450</xdr:rowOff>
    </xdr:to>
    <xdr:sp>
      <xdr:nvSpPr>
        <xdr:cNvPr id="4633" name="Text Box 2"/>
        <xdr:cNvSpPr txBox="1"/>
      </xdr:nvSpPr>
      <xdr:spPr>
        <a:xfrm>
          <a:off x="962025" y="107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34</xdr:row>
      <xdr:rowOff>0</xdr:rowOff>
    </xdr:from>
    <xdr:to>
      <xdr:col>2</xdr:col>
      <xdr:colOff>95250</xdr:colOff>
      <xdr:row>34</xdr:row>
      <xdr:rowOff>171450</xdr:rowOff>
    </xdr:to>
    <xdr:sp>
      <xdr:nvSpPr>
        <xdr:cNvPr id="6170" name="Text Box 2"/>
        <xdr:cNvSpPr txBox="1"/>
      </xdr:nvSpPr>
      <xdr:spPr>
        <a:xfrm>
          <a:off x="962025" y="107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34</xdr:row>
      <xdr:rowOff>0</xdr:rowOff>
    </xdr:from>
    <xdr:to>
      <xdr:col>2</xdr:col>
      <xdr:colOff>95250</xdr:colOff>
      <xdr:row>34</xdr:row>
      <xdr:rowOff>171450</xdr:rowOff>
    </xdr:to>
    <xdr:sp>
      <xdr:nvSpPr>
        <xdr:cNvPr id="6171" name="Text Box 2"/>
        <xdr:cNvSpPr txBox="1"/>
      </xdr:nvSpPr>
      <xdr:spPr>
        <a:xfrm>
          <a:off x="962025" y="107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34</xdr:row>
      <xdr:rowOff>0</xdr:rowOff>
    </xdr:from>
    <xdr:to>
      <xdr:col>2</xdr:col>
      <xdr:colOff>95250</xdr:colOff>
      <xdr:row>34</xdr:row>
      <xdr:rowOff>171450</xdr:rowOff>
    </xdr:to>
    <xdr:sp>
      <xdr:nvSpPr>
        <xdr:cNvPr id="6172" name="Text Box 2"/>
        <xdr:cNvSpPr txBox="1"/>
      </xdr:nvSpPr>
      <xdr:spPr>
        <a:xfrm>
          <a:off x="962025" y="107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25</xdr:row>
      <xdr:rowOff>0</xdr:rowOff>
    </xdr:from>
    <xdr:to>
      <xdr:col>2</xdr:col>
      <xdr:colOff>95250</xdr:colOff>
      <xdr:row>25</xdr:row>
      <xdr:rowOff>171450</xdr:rowOff>
    </xdr:to>
    <xdr:sp>
      <xdr:nvSpPr>
        <xdr:cNvPr id="7709" name="Text Box 2"/>
        <xdr:cNvSpPr txBox="1"/>
      </xdr:nvSpPr>
      <xdr:spPr>
        <a:xfrm>
          <a:off x="962025" y="793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25</xdr:row>
      <xdr:rowOff>0</xdr:rowOff>
    </xdr:from>
    <xdr:to>
      <xdr:col>2</xdr:col>
      <xdr:colOff>95250</xdr:colOff>
      <xdr:row>25</xdr:row>
      <xdr:rowOff>171450</xdr:rowOff>
    </xdr:to>
    <xdr:sp>
      <xdr:nvSpPr>
        <xdr:cNvPr id="7710" name="Text Box 2"/>
        <xdr:cNvSpPr txBox="1"/>
      </xdr:nvSpPr>
      <xdr:spPr>
        <a:xfrm>
          <a:off x="962025" y="793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25</xdr:row>
      <xdr:rowOff>0</xdr:rowOff>
    </xdr:from>
    <xdr:to>
      <xdr:col>2</xdr:col>
      <xdr:colOff>95250</xdr:colOff>
      <xdr:row>25</xdr:row>
      <xdr:rowOff>171450</xdr:rowOff>
    </xdr:to>
    <xdr:sp>
      <xdr:nvSpPr>
        <xdr:cNvPr id="7711" name="Text Box 2"/>
        <xdr:cNvSpPr txBox="1"/>
      </xdr:nvSpPr>
      <xdr:spPr>
        <a:xfrm>
          <a:off x="962025" y="793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79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0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1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82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2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3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4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7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8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89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25</xdr:row>
      <xdr:rowOff>0</xdr:rowOff>
    </xdr:from>
    <xdr:to>
      <xdr:col>2</xdr:col>
      <xdr:colOff>95250</xdr:colOff>
      <xdr:row>25</xdr:row>
      <xdr:rowOff>171450</xdr:rowOff>
    </xdr:to>
    <xdr:sp>
      <xdr:nvSpPr>
        <xdr:cNvPr id="9248" name="Text Box 2"/>
        <xdr:cNvSpPr txBox="1"/>
      </xdr:nvSpPr>
      <xdr:spPr>
        <a:xfrm>
          <a:off x="962025" y="793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25</xdr:row>
      <xdr:rowOff>0</xdr:rowOff>
    </xdr:from>
    <xdr:to>
      <xdr:col>2</xdr:col>
      <xdr:colOff>95250</xdr:colOff>
      <xdr:row>25</xdr:row>
      <xdr:rowOff>171450</xdr:rowOff>
    </xdr:to>
    <xdr:sp>
      <xdr:nvSpPr>
        <xdr:cNvPr id="9249" name="Text Box 2"/>
        <xdr:cNvSpPr txBox="1"/>
      </xdr:nvSpPr>
      <xdr:spPr>
        <a:xfrm>
          <a:off x="962025" y="793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25</xdr:row>
      <xdr:rowOff>0</xdr:rowOff>
    </xdr:from>
    <xdr:to>
      <xdr:col>2</xdr:col>
      <xdr:colOff>95250</xdr:colOff>
      <xdr:row>25</xdr:row>
      <xdr:rowOff>171450</xdr:rowOff>
    </xdr:to>
    <xdr:sp>
      <xdr:nvSpPr>
        <xdr:cNvPr id="9250" name="Text Box 2"/>
        <xdr:cNvSpPr txBox="1"/>
      </xdr:nvSpPr>
      <xdr:spPr>
        <a:xfrm>
          <a:off x="962025" y="793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5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5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5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5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5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5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5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5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6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97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7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8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99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0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5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6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7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25</xdr:row>
      <xdr:rowOff>0</xdr:rowOff>
    </xdr:from>
    <xdr:to>
      <xdr:col>2</xdr:col>
      <xdr:colOff>95250</xdr:colOff>
      <xdr:row>25</xdr:row>
      <xdr:rowOff>171450</xdr:rowOff>
    </xdr:to>
    <xdr:sp>
      <xdr:nvSpPr>
        <xdr:cNvPr id="10787" name="Text Box 2"/>
        <xdr:cNvSpPr txBox="1"/>
      </xdr:nvSpPr>
      <xdr:spPr>
        <a:xfrm>
          <a:off x="962025" y="793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25</xdr:row>
      <xdr:rowOff>0</xdr:rowOff>
    </xdr:from>
    <xdr:to>
      <xdr:col>2</xdr:col>
      <xdr:colOff>95250</xdr:colOff>
      <xdr:row>25</xdr:row>
      <xdr:rowOff>171450</xdr:rowOff>
    </xdr:to>
    <xdr:sp>
      <xdr:nvSpPr>
        <xdr:cNvPr id="10788" name="Text Box 2"/>
        <xdr:cNvSpPr txBox="1"/>
      </xdr:nvSpPr>
      <xdr:spPr>
        <a:xfrm>
          <a:off x="962025" y="793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25</xdr:row>
      <xdr:rowOff>0</xdr:rowOff>
    </xdr:from>
    <xdr:to>
      <xdr:col>2</xdr:col>
      <xdr:colOff>95250</xdr:colOff>
      <xdr:row>25</xdr:row>
      <xdr:rowOff>171450</xdr:rowOff>
    </xdr:to>
    <xdr:sp>
      <xdr:nvSpPr>
        <xdr:cNvPr id="10789" name="Text Box 2"/>
        <xdr:cNvSpPr txBox="1"/>
      </xdr:nvSpPr>
      <xdr:spPr>
        <a:xfrm>
          <a:off x="962025" y="793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7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7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7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7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7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7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7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7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7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7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0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1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2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3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13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5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6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7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8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8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8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8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8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8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8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8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8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8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8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8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8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18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0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1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2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3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25</xdr:row>
      <xdr:rowOff>0</xdr:rowOff>
    </xdr:from>
    <xdr:to>
      <xdr:col>2</xdr:col>
      <xdr:colOff>95250</xdr:colOff>
      <xdr:row>25</xdr:row>
      <xdr:rowOff>171450</xdr:rowOff>
    </xdr:to>
    <xdr:sp>
      <xdr:nvSpPr>
        <xdr:cNvPr id="2" name="Text Box 2"/>
        <xdr:cNvSpPr txBox="1"/>
      </xdr:nvSpPr>
      <xdr:spPr>
        <a:xfrm>
          <a:off x="962025" y="793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25</xdr:row>
      <xdr:rowOff>0</xdr:rowOff>
    </xdr:from>
    <xdr:to>
      <xdr:col>2</xdr:col>
      <xdr:colOff>95250</xdr:colOff>
      <xdr:row>25</xdr:row>
      <xdr:rowOff>171450</xdr:rowOff>
    </xdr:to>
    <xdr:sp>
      <xdr:nvSpPr>
        <xdr:cNvPr id="3" name="Text Box 2"/>
        <xdr:cNvSpPr txBox="1"/>
      </xdr:nvSpPr>
      <xdr:spPr>
        <a:xfrm>
          <a:off x="962025" y="793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25</xdr:row>
      <xdr:rowOff>0</xdr:rowOff>
    </xdr:from>
    <xdr:to>
      <xdr:col>2</xdr:col>
      <xdr:colOff>95250</xdr:colOff>
      <xdr:row>25</xdr:row>
      <xdr:rowOff>171450</xdr:rowOff>
    </xdr:to>
    <xdr:sp>
      <xdr:nvSpPr>
        <xdr:cNvPr id="4" name="Text Box 2"/>
        <xdr:cNvSpPr txBox="1"/>
      </xdr:nvSpPr>
      <xdr:spPr>
        <a:xfrm>
          <a:off x="962025" y="793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38" name="Spinner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39" name="Spinner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285750</xdr:colOff>
          <xdr:row>0</xdr:row>
          <xdr:rowOff>19050</xdr:rowOff>
        </xdr:from>
        <xdr:to>
          <xdr:col>40</xdr:col>
          <xdr:colOff>0</xdr:colOff>
          <xdr:row>0</xdr:row>
          <xdr:rowOff>267970</xdr:rowOff>
        </xdr:to>
        <xdr:sp>
          <xdr:nvSpPr>
            <xdr:cNvPr id="1040" name="Spinner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15158085" y="19050"/>
              <a:ext cx="31496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1" name="Spinner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2" name="Spinner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3" name="Spinner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5" name="Spinner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6" name="Spinner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7" name="Spinner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0" name="Spinner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1" name="Spinner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450022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3" name="Spinner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5" name="Spinner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7" name="Spinner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40</xdr:col>
          <xdr:colOff>9525</xdr:colOff>
          <xdr:row>0</xdr:row>
          <xdr:rowOff>248285</xdr:rowOff>
        </xdr:to>
        <xdr:sp>
          <xdr:nvSpPr>
            <xdr:cNvPr id="1058" name="Spinner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15253335" y="635"/>
              <a:ext cx="22923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0" name="Spinner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1" name="Spinner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7" name="Spinner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1" name="Spinner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333375</xdr:colOff>
          <xdr:row>0</xdr:row>
          <xdr:rowOff>9525</xdr:rowOff>
        </xdr:from>
        <xdr:to>
          <xdr:col>39</xdr:col>
          <xdr:colOff>333375</xdr:colOff>
          <xdr:row>0</xdr:row>
          <xdr:rowOff>258445</xdr:rowOff>
        </xdr:to>
        <xdr:sp>
          <xdr:nvSpPr>
            <xdr:cNvPr id="1072" name="Spinner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15205710" y="9525"/>
              <a:ext cx="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3" name="Spinner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4" name="Spinner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5" name="Spinner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6" name="Spinner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77" name="Spinner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78" name="Spinner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79" name="Spinner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1450022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0" name="Spinner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81" name="Spinner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2" name="Spinner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3" name="Spinner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4" name="Spinner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39</xdr:col>
          <xdr:colOff>381000</xdr:colOff>
          <xdr:row>0</xdr:row>
          <xdr:rowOff>248285</xdr:rowOff>
        </xdr:to>
        <xdr:sp>
          <xdr:nvSpPr>
            <xdr:cNvPr id="1085" name="Spinner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15253335" y="63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6" name="Spinner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7" name="Spinner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88" name="Spinner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9" name="Spinner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9525</xdr:rowOff>
        </xdr:from>
        <xdr:to>
          <xdr:col>36</xdr:col>
          <xdr:colOff>628650</xdr:colOff>
          <xdr:row>0</xdr:row>
          <xdr:rowOff>285750</xdr:rowOff>
        </xdr:to>
        <xdr:sp>
          <xdr:nvSpPr>
            <xdr:cNvPr id="1090" name="Spinner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>
            <a:xfrm>
              <a:off x="13662025" y="952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9525</xdr:rowOff>
        </xdr:from>
        <xdr:to>
          <xdr:col>38</xdr:col>
          <xdr:colOff>904875</xdr:colOff>
          <xdr:row>0</xdr:row>
          <xdr:rowOff>285750</xdr:rowOff>
        </xdr:to>
        <xdr:sp>
          <xdr:nvSpPr>
            <xdr:cNvPr id="1091" name="Spinner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>
            <a:xfrm>
              <a:off x="14728190" y="952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92" name="Spinner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105" name="Spinner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6" name="Spinner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07" name="Spinner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8" name="Spinner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109" name="Spinner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1366202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110" name="Spinner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1472819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111" name="Spinner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112" name="Spinner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3" name="Spinner 89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14" name="Spinner 90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5" name="Spinner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117" name="Spinner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>
            <a:xfrm>
              <a:off x="1408112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40</xdr:col>
          <xdr:colOff>0</xdr:colOff>
          <xdr:row>0</xdr:row>
          <xdr:rowOff>9525</xdr:rowOff>
        </xdr:from>
        <xdr:to>
          <xdr:col>40</xdr:col>
          <xdr:colOff>0</xdr:colOff>
          <xdr:row>1</xdr:row>
          <xdr:rowOff>0</xdr:rowOff>
        </xdr:to>
        <xdr:sp>
          <xdr:nvSpPr>
            <xdr:cNvPr id="1118" name="Spinner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>
            <a:xfrm>
              <a:off x="154730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119" name="Spinner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>
            <a:xfrm>
              <a:off x="1434782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6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2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2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120" name="Spinner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>
            <a:xfrm>
              <a:off x="1366202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121" name="Spinner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>
            <a:xfrm>
              <a:off x="1472819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122" name="Spinner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123" name="Spinner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24" name="Spinner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25" name="Spinner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26" name="Spinner 102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127" name="Spinner 103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1408112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128" name="Spinner 104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154730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129" name="Spinner 105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1434782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7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7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0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0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0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0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3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3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3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3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6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6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9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9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44" name="Spinner 1024" hidden="1">
              <a:extLst>
                <a:ext uri="{63B3BB69-23CF-44E3-9099-C40C66FF867C}">
                  <a14:compatExt spid="_x0000_s6144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45" name="Spinner 1025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285750</xdr:colOff>
          <xdr:row>0</xdr:row>
          <xdr:rowOff>19050</xdr:rowOff>
        </xdr:from>
        <xdr:to>
          <xdr:col>40</xdr:col>
          <xdr:colOff>0</xdr:colOff>
          <xdr:row>0</xdr:row>
          <xdr:rowOff>267970</xdr:rowOff>
        </xdr:to>
        <xdr:sp>
          <xdr:nvSpPr>
            <xdr:cNvPr id="6146" name="Spinner 1026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>
            <a:xfrm>
              <a:off x="15158085" y="19050"/>
              <a:ext cx="31496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47" name="Spinner 1027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48" name="Spinner 1028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49" name="Spinner 1029" hidden="1">
              <a:extLst>
                <a:ext uri="{63B3BB69-23CF-44E3-9099-C40C66FF867C}">
                  <a14:compatExt spid="_x0000_s6149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50" name="Spinner 1030" hidden="1">
              <a:extLst>
                <a:ext uri="{63B3BB69-23CF-44E3-9099-C40C66FF867C}">
                  <a14:compatExt spid="_x0000_s6150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51" name="Spinner 1031" hidden="1">
              <a:extLst>
                <a:ext uri="{63B3BB69-23CF-44E3-9099-C40C66FF867C}">
                  <a14:compatExt spid="_x0000_s6151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52" name="Spinner 1032" hidden="1">
              <a:extLst>
                <a:ext uri="{63B3BB69-23CF-44E3-9099-C40C66FF867C}">
                  <a14:compatExt spid="_x0000_s6152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53" name="Spinner 1033" hidden="1">
              <a:extLst>
                <a:ext uri="{63B3BB69-23CF-44E3-9099-C40C66FF867C}">
                  <a14:compatExt spid="_x0000_s6153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6154" name="Spinner 1034" hidden="1">
              <a:extLst>
                <a:ext uri="{63B3BB69-23CF-44E3-9099-C40C66FF867C}">
                  <a14:compatExt spid="_x0000_s6154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55" name="Spinner 1035" hidden="1">
              <a:extLst>
                <a:ext uri="{63B3BB69-23CF-44E3-9099-C40C66FF867C}">
                  <a14:compatExt spid="_x0000_s6155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6156" name="Spinner 1036" hidden="1">
              <a:extLst>
                <a:ext uri="{63B3BB69-23CF-44E3-9099-C40C66FF867C}">
                  <a14:compatExt spid="_x0000_s6156"/>
                </a:ext>
              </a:extLst>
            </xdr:cNvPr>
            <xdr:cNvSpPr/>
          </xdr:nvSpPr>
          <xdr:spPr>
            <a:xfrm>
              <a:off x="1450022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57" name="Spinner 1037" hidden="1">
              <a:extLst>
                <a:ext uri="{63B3BB69-23CF-44E3-9099-C40C66FF867C}">
                  <a14:compatExt spid="_x0000_s6157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6158" name="Spinner 1038" hidden="1">
              <a:extLst>
                <a:ext uri="{63B3BB69-23CF-44E3-9099-C40C66FF867C}">
                  <a14:compatExt spid="_x0000_s6158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59" name="Spinner 1039" hidden="1">
              <a:extLst>
                <a:ext uri="{63B3BB69-23CF-44E3-9099-C40C66FF867C}">
                  <a14:compatExt spid="_x0000_s6159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60" name="Spinner 1040" hidden="1">
              <a:extLst>
                <a:ext uri="{63B3BB69-23CF-44E3-9099-C40C66FF867C}">
                  <a14:compatExt spid="_x0000_s6160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61" name="Spinner 1041" hidden="1">
              <a:extLst>
                <a:ext uri="{63B3BB69-23CF-44E3-9099-C40C66FF867C}">
                  <a14:compatExt spid="_x0000_s6161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40</xdr:col>
          <xdr:colOff>9525</xdr:colOff>
          <xdr:row>0</xdr:row>
          <xdr:rowOff>248285</xdr:rowOff>
        </xdr:to>
        <xdr:sp>
          <xdr:nvSpPr>
            <xdr:cNvPr id="6162" name="Spinner 1042" hidden="1">
              <a:extLst>
                <a:ext uri="{63B3BB69-23CF-44E3-9099-C40C66FF867C}">
                  <a14:compatExt spid="_x0000_s6162"/>
                </a:ext>
              </a:extLst>
            </xdr:cNvPr>
            <xdr:cNvSpPr/>
          </xdr:nvSpPr>
          <xdr:spPr>
            <a:xfrm>
              <a:off x="15253335" y="635"/>
              <a:ext cx="22923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63" name="Spinner 1043" hidden="1">
              <a:extLst>
                <a:ext uri="{63B3BB69-23CF-44E3-9099-C40C66FF867C}">
                  <a14:compatExt spid="_x0000_s6163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64" name="Spinner 1044" hidden="1">
              <a:extLst>
                <a:ext uri="{63B3BB69-23CF-44E3-9099-C40C66FF867C}">
                  <a14:compatExt spid="_x0000_s6164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165" name="Spinner 1045" hidden="1">
              <a:extLst>
                <a:ext uri="{63B3BB69-23CF-44E3-9099-C40C66FF867C}">
                  <a14:compatExt spid="_x0000_s6165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66" name="Spinner 1046" hidden="1">
              <a:extLst>
                <a:ext uri="{63B3BB69-23CF-44E3-9099-C40C66FF867C}">
                  <a14:compatExt spid="_x0000_s6166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6167" name="Spinner 1047" hidden="1">
              <a:extLst>
                <a:ext uri="{63B3BB69-23CF-44E3-9099-C40C66FF867C}">
                  <a14:compatExt spid="_x0000_s6167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168" name="Spinner 1048" hidden="1">
              <a:extLst>
                <a:ext uri="{63B3BB69-23CF-44E3-9099-C40C66FF867C}">
                  <a14:compatExt spid="_x0000_s6168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169" name="Spinner 1049" hidden="1">
              <a:extLst>
                <a:ext uri="{63B3BB69-23CF-44E3-9099-C40C66FF867C}">
                  <a14:compatExt spid="_x0000_s6169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170" name="Spinner 1050" hidden="1">
              <a:extLst>
                <a:ext uri="{63B3BB69-23CF-44E3-9099-C40C66FF867C}">
                  <a14:compatExt spid="_x0000_s6170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71" name="Spinner 1051" hidden="1">
              <a:extLst>
                <a:ext uri="{63B3BB69-23CF-44E3-9099-C40C66FF867C}">
                  <a14:compatExt spid="_x0000_s6171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72" name="Spinner 1052" hidden="1">
              <a:extLst>
                <a:ext uri="{63B3BB69-23CF-44E3-9099-C40C66FF867C}">
                  <a14:compatExt spid="_x0000_s6172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333375</xdr:colOff>
          <xdr:row>0</xdr:row>
          <xdr:rowOff>9525</xdr:rowOff>
        </xdr:from>
        <xdr:to>
          <xdr:col>39</xdr:col>
          <xdr:colOff>333375</xdr:colOff>
          <xdr:row>0</xdr:row>
          <xdr:rowOff>258445</xdr:rowOff>
        </xdr:to>
        <xdr:sp>
          <xdr:nvSpPr>
            <xdr:cNvPr id="6173" name="Spinner 1053" hidden="1">
              <a:extLst>
                <a:ext uri="{63B3BB69-23CF-44E3-9099-C40C66FF867C}">
                  <a14:compatExt spid="_x0000_s6173"/>
                </a:ext>
              </a:extLst>
            </xdr:cNvPr>
            <xdr:cNvSpPr/>
          </xdr:nvSpPr>
          <xdr:spPr>
            <a:xfrm>
              <a:off x="15205710" y="9525"/>
              <a:ext cx="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74" name="Spinner 1054" hidden="1">
              <a:extLst>
                <a:ext uri="{63B3BB69-23CF-44E3-9099-C40C66FF867C}">
                  <a14:compatExt spid="_x0000_s6174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75" name="Spinner 1055" hidden="1">
              <a:extLst>
                <a:ext uri="{63B3BB69-23CF-44E3-9099-C40C66FF867C}">
                  <a14:compatExt spid="_x0000_s6175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76" name="Spinner 1056" hidden="1">
              <a:extLst>
                <a:ext uri="{63B3BB69-23CF-44E3-9099-C40C66FF867C}">
                  <a14:compatExt spid="_x0000_s6176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77" name="Spinner 1057" hidden="1">
              <a:extLst>
                <a:ext uri="{63B3BB69-23CF-44E3-9099-C40C66FF867C}">
                  <a14:compatExt spid="_x0000_s6177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6178" name="Spinner 1058" hidden="1">
              <a:extLst>
                <a:ext uri="{63B3BB69-23CF-44E3-9099-C40C66FF867C}">
                  <a14:compatExt spid="_x0000_s6178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79" name="Spinner 1059" hidden="1">
              <a:extLst>
                <a:ext uri="{63B3BB69-23CF-44E3-9099-C40C66FF867C}">
                  <a14:compatExt spid="_x0000_s6179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6180" name="Spinner 1060" hidden="1">
              <a:extLst>
                <a:ext uri="{63B3BB69-23CF-44E3-9099-C40C66FF867C}">
                  <a14:compatExt spid="_x0000_s6180"/>
                </a:ext>
              </a:extLst>
            </xdr:cNvPr>
            <xdr:cNvSpPr/>
          </xdr:nvSpPr>
          <xdr:spPr>
            <a:xfrm>
              <a:off x="1450022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81" name="Spinner 1061" hidden="1">
              <a:extLst>
                <a:ext uri="{63B3BB69-23CF-44E3-9099-C40C66FF867C}">
                  <a14:compatExt spid="_x0000_s6181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6182" name="Spinner 1062" hidden="1">
              <a:extLst>
                <a:ext uri="{63B3BB69-23CF-44E3-9099-C40C66FF867C}">
                  <a14:compatExt spid="_x0000_s6182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83" name="Spinner 1063" hidden="1">
              <a:extLst>
                <a:ext uri="{63B3BB69-23CF-44E3-9099-C40C66FF867C}">
                  <a14:compatExt spid="_x0000_s6183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84" name="Spinner 1064" hidden="1">
              <a:extLst>
                <a:ext uri="{63B3BB69-23CF-44E3-9099-C40C66FF867C}">
                  <a14:compatExt spid="_x0000_s6184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85" name="Spinner 1065" hidden="1">
              <a:extLst>
                <a:ext uri="{63B3BB69-23CF-44E3-9099-C40C66FF867C}">
                  <a14:compatExt spid="_x0000_s6185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39</xdr:col>
          <xdr:colOff>381000</xdr:colOff>
          <xdr:row>0</xdr:row>
          <xdr:rowOff>248285</xdr:rowOff>
        </xdr:to>
        <xdr:sp>
          <xdr:nvSpPr>
            <xdr:cNvPr id="6186" name="Spinner 1066" hidden="1">
              <a:extLst>
                <a:ext uri="{63B3BB69-23CF-44E3-9099-C40C66FF867C}">
                  <a14:compatExt spid="_x0000_s6186"/>
                </a:ext>
              </a:extLst>
            </xdr:cNvPr>
            <xdr:cNvSpPr/>
          </xdr:nvSpPr>
          <xdr:spPr>
            <a:xfrm>
              <a:off x="15253335" y="63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87" name="Spinner 1067" hidden="1">
              <a:extLst>
                <a:ext uri="{63B3BB69-23CF-44E3-9099-C40C66FF867C}">
                  <a14:compatExt spid="_x0000_s6187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88" name="Spinner 1068" hidden="1">
              <a:extLst>
                <a:ext uri="{63B3BB69-23CF-44E3-9099-C40C66FF867C}">
                  <a14:compatExt spid="_x0000_s6188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189" name="Spinner 1069" hidden="1">
              <a:extLst>
                <a:ext uri="{63B3BB69-23CF-44E3-9099-C40C66FF867C}">
                  <a14:compatExt spid="_x0000_s6189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90" name="Spinner 1070" hidden="1">
              <a:extLst>
                <a:ext uri="{63B3BB69-23CF-44E3-9099-C40C66FF867C}">
                  <a14:compatExt spid="_x0000_s6190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9525</xdr:rowOff>
        </xdr:from>
        <xdr:to>
          <xdr:col>36</xdr:col>
          <xdr:colOff>628650</xdr:colOff>
          <xdr:row>0</xdr:row>
          <xdr:rowOff>285750</xdr:rowOff>
        </xdr:to>
        <xdr:sp>
          <xdr:nvSpPr>
            <xdr:cNvPr id="6191" name="Spinner 1071" hidden="1">
              <a:extLst>
                <a:ext uri="{63B3BB69-23CF-44E3-9099-C40C66FF867C}">
                  <a14:compatExt spid="_x0000_s6191"/>
                </a:ext>
              </a:extLst>
            </xdr:cNvPr>
            <xdr:cNvSpPr/>
          </xdr:nvSpPr>
          <xdr:spPr>
            <a:xfrm>
              <a:off x="13662025" y="952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9525</xdr:rowOff>
        </xdr:from>
        <xdr:to>
          <xdr:col>38</xdr:col>
          <xdr:colOff>904875</xdr:colOff>
          <xdr:row>0</xdr:row>
          <xdr:rowOff>285750</xdr:rowOff>
        </xdr:to>
        <xdr:sp>
          <xdr:nvSpPr>
            <xdr:cNvPr id="6192" name="Spinner 1072" hidden="1">
              <a:extLst>
                <a:ext uri="{63B3BB69-23CF-44E3-9099-C40C66FF867C}">
                  <a14:compatExt spid="_x0000_s6192"/>
                </a:ext>
              </a:extLst>
            </xdr:cNvPr>
            <xdr:cNvSpPr/>
          </xdr:nvSpPr>
          <xdr:spPr>
            <a:xfrm>
              <a:off x="14728190" y="952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6193" name="Spinner 1073" hidden="1">
              <a:extLst>
                <a:ext uri="{63B3BB69-23CF-44E3-9099-C40C66FF867C}">
                  <a14:compatExt spid="_x0000_s6193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94" name="Spinner 1074" hidden="1">
              <a:extLst>
                <a:ext uri="{63B3BB69-23CF-44E3-9099-C40C66FF867C}">
                  <a14:compatExt spid="_x0000_s6194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95" name="Spinner 1075" hidden="1">
              <a:extLst>
                <a:ext uri="{63B3BB69-23CF-44E3-9099-C40C66FF867C}">
                  <a14:compatExt spid="_x0000_s6195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196" name="Spinner 1076" hidden="1">
              <a:extLst>
                <a:ext uri="{63B3BB69-23CF-44E3-9099-C40C66FF867C}">
                  <a14:compatExt spid="_x0000_s6196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97" name="Spinner 1077" hidden="1">
              <a:extLst>
                <a:ext uri="{63B3BB69-23CF-44E3-9099-C40C66FF867C}">
                  <a14:compatExt spid="_x0000_s6197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6198" name="Spinner 1078" hidden="1">
              <a:extLst>
                <a:ext uri="{63B3BB69-23CF-44E3-9099-C40C66FF867C}">
                  <a14:compatExt spid="_x0000_s6198"/>
                </a:ext>
              </a:extLst>
            </xdr:cNvPr>
            <xdr:cNvSpPr/>
          </xdr:nvSpPr>
          <xdr:spPr>
            <a:xfrm>
              <a:off x="1366202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6199" name="Spinner 1079" hidden="1">
              <a:extLst>
                <a:ext uri="{63B3BB69-23CF-44E3-9099-C40C66FF867C}">
                  <a14:compatExt spid="_x0000_s6199"/>
                </a:ext>
              </a:extLst>
            </xdr:cNvPr>
            <xdr:cNvSpPr/>
          </xdr:nvSpPr>
          <xdr:spPr>
            <a:xfrm>
              <a:off x="1472819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6200" name="Spinner 1080" hidden="1">
              <a:extLst>
                <a:ext uri="{63B3BB69-23CF-44E3-9099-C40C66FF867C}">
                  <a14:compatExt spid="_x0000_s6200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6201" name="Spinner 1081" hidden="1">
              <a:extLst>
                <a:ext uri="{63B3BB69-23CF-44E3-9099-C40C66FF867C}">
                  <a14:compatExt spid="_x0000_s6201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202" name="Spinner 1082" hidden="1">
              <a:extLst>
                <a:ext uri="{63B3BB69-23CF-44E3-9099-C40C66FF867C}">
                  <a14:compatExt spid="_x0000_s6202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203" name="Spinner 1083" hidden="1">
              <a:extLst>
                <a:ext uri="{63B3BB69-23CF-44E3-9099-C40C66FF867C}">
                  <a14:compatExt spid="_x0000_s6203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204" name="Spinner 1084" hidden="1">
              <a:extLst>
                <a:ext uri="{63B3BB69-23CF-44E3-9099-C40C66FF867C}">
                  <a14:compatExt spid="_x0000_s6204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6205" name="Spinner 1085" hidden="1">
              <a:extLst>
                <a:ext uri="{63B3BB69-23CF-44E3-9099-C40C66FF867C}">
                  <a14:compatExt spid="_x0000_s6205"/>
                </a:ext>
              </a:extLst>
            </xdr:cNvPr>
            <xdr:cNvSpPr/>
          </xdr:nvSpPr>
          <xdr:spPr>
            <a:xfrm>
              <a:off x="1408112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40</xdr:col>
          <xdr:colOff>0</xdr:colOff>
          <xdr:row>0</xdr:row>
          <xdr:rowOff>9525</xdr:rowOff>
        </xdr:from>
        <xdr:to>
          <xdr:col>40</xdr:col>
          <xdr:colOff>0</xdr:colOff>
          <xdr:row>1</xdr:row>
          <xdr:rowOff>0</xdr:rowOff>
        </xdr:to>
        <xdr:sp>
          <xdr:nvSpPr>
            <xdr:cNvPr id="6206" name="Spinner 1086" hidden="1">
              <a:extLst>
                <a:ext uri="{63B3BB69-23CF-44E3-9099-C40C66FF867C}">
                  <a14:compatExt spid="_x0000_s6206"/>
                </a:ext>
              </a:extLst>
            </xdr:cNvPr>
            <xdr:cNvSpPr/>
          </xdr:nvSpPr>
          <xdr:spPr>
            <a:xfrm>
              <a:off x="154730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6207" name="Spinner 1087" hidden="1">
              <a:extLst>
                <a:ext uri="{63B3BB69-23CF-44E3-9099-C40C66FF867C}">
                  <a14:compatExt spid="_x0000_s6207"/>
                </a:ext>
              </a:extLst>
            </xdr:cNvPr>
            <xdr:cNvSpPr/>
          </xdr:nvSpPr>
          <xdr:spPr>
            <a:xfrm>
              <a:off x="1434782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0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5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6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7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8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9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0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1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2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3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4" name="Text Box 2"/>
        <xdr:cNvSpPr txBox="1"/>
      </xdr:nvSpPr>
      <xdr:spPr>
        <a:xfrm>
          <a:off x="17145" y="78200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6208" name="Spinner 1088" hidden="1">
              <a:extLst>
                <a:ext uri="{63B3BB69-23CF-44E3-9099-C40C66FF867C}">
                  <a14:compatExt spid="_x0000_s6208"/>
                </a:ext>
              </a:extLst>
            </xdr:cNvPr>
            <xdr:cNvSpPr/>
          </xdr:nvSpPr>
          <xdr:spPr>
            <a:xfrm>
              <a:off x="1366202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6209" name="Spinner 1089" hidden="1">
              <a:extLst>
                <a:ext uri="{63B3BB69-23CF-44E3-9099-C40C66FF867C}">
                  <a14:compatExt spid="_x0000_s6209"/>
                </a:ext>
              </a:extLst>
            </xdr:cNvPr>
            <xdr:cNvSpPr/>
          </xdr:nvSpPr>
          <xdr:spPr>
            <a:xfrm>
              <a:off x="1472819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6210" name="Spinner 1090" hidden="1">
              <a:extLst>
                <a:ext uri="{63B3BB69-23CF-44E3-9099-C40C66FF867C}">
                  <a14:compatExt spid="_x0000_s6210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6211" name="Spinner 1091" hidden="1">
              <a:extLst>
                <a:ext uri="{63B3BB69-23CF-44E3-9099-C40C66FF867C}">
                  <a14:compatExt spid="_x0000_s6211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212" name="Spinner 1092" hidden="1">
              <a:extLst>
                <a:ext uri="{63B3BB69-23CF-44E3-9099-C40C66FF867C}">
                  <a14:compatExt spid="_x0000_s6212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213" name="Spinner 1093" hidden="1">
              <a:extLst>
                <a:ext uri="{63B3BB69-23CF-44E3-9099-C40C66FF867C}">
                  <a14:compatExt spid="_x0000_s6213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214" name="Spinner 1094" hidden="1">
              <a:extLst>
                <a:ext uri="{63B3BB69-23CF-44E3-9099-C40C66FF867C}">
                  <a14:compatExt spid="_x0000_s6214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6215" name="Spinner 1095" hidden="1">
              <a:extLst>
                <a:ext uri="{63B3BB69-23CF-44E3-9099-C40C66FF867C}">
                  <a14:compatExt spid="_x0000_s6215"/>
                </a:ext>
              </a:extLst>
            </xdr:cNvPr>
            <xdr:cNvSpPr/>
          </xdr:nvSpPr>
          <xdr:spPr>
            <a:xfrm>
              <a:off x="1408112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6216" name="Spinner 1096" hidden="1">
              <a:extLst>
                <a:ext uri="{63B3BB69-23CF-44E3-9099-C40C66FF867C}">
                  <a14:compatExt spid="_x0000_s6216"/>
                </a:ext>
              </a:extLst>
            </xdr:cNvPr>
            <xdr:cNvSpPr/>
          </xdr:nvSpPr>
          <xdr:spPr>
            <a:xfrm>
              <a:off x="154730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6217" name="Spinner 1097" hidden="1">
              <a:extLst>
                <a:ext uri="{63B3BB69-23CF-44E3-9099-C40C66FF867C}">
                  <a14:compatExt spid="_x0000_s6217"/>
                </a:ext>
              </a:extLst>
            </xdr:cNvPr>
            <xdr:cNvSpPr/>
          </xdr:nvSpPr>
          <xdr:spPr>
            <a:xfrm>
              <a:off x="1434782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7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7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7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7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7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30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30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30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3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5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8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8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8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1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1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1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1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1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7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2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2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2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5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5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5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5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5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1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8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3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3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3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80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80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80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80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0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0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0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0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0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0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4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4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4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4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4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6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6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6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6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6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7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7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7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7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7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8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8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1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1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1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1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1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1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1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1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1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1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4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4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4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4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8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9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0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1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2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3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4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5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6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7" name="Text Box 2"/>
        <xdr:cNvSpPr txBox="1"/>
      </xdr:nvSpPr>
      <xdr:spPr>
        <a:xfrm>
          <a:off x="17145" y="17145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5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5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5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5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8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8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8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8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84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85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86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87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88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89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0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1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2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3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4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5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6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7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8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9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0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1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2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3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4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5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6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7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8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9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0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1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2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3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4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5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6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7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8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9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0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1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2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3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4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5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6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7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8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9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0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1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2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3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4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5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6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7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8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9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0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1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2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3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4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5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6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7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8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9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0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1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2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3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4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5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6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7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8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9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0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1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2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3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4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5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6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7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8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9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0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1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2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3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4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5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6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7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8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9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0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1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2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3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4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5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6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7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8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9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0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1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2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3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4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5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6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7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8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9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0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1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2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3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4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5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6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7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8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9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10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11" name="Text Box 2"/>
        <xdr:cNvSpPr txBox="1"/>
      </xdr:nvSpPr>
      <xdr:spPr>
        <a:xfrm>
          <a:off x="1714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0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1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2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3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4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5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6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7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8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9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0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1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2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3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4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5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6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7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8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9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0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1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2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3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4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5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6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7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8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9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0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1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2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3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4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5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6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7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8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9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0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1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2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3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4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5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6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7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8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9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0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1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2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3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4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5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6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7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8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9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0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1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2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3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4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5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6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7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8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9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0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1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2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3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4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5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6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7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8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9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0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1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2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3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4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5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6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7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8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9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0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1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2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3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4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5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6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7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8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9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0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1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2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3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4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5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6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7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8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9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0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1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2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3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4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5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6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7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8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9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0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1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2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3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4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5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6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7" name="Text Box 2"/>
        <xdr:cNvSpPr txBox="1"/>
      </xdr:nvSpPr>
      <xdr:spPr>
        <a:xfrm>
          <a:off x="17145" y="15430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0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0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1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1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1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1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1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1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1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1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1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1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2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2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2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2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2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2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2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2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2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2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3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3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3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3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3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3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3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3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3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3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4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4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4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4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4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4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4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4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4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4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5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5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5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5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5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5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5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5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5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5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6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6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6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6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6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6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6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6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6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6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7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7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7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7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7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7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7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7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7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7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8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8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8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8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8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8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8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8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8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8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9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9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9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9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9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9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9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9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9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79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0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0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0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0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0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0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0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0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0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0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1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1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1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1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1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1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1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1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1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1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2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2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2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2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2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2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2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2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2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2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3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3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3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3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3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83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8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59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6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6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6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6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6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6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7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7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7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7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7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7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7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7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7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7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8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8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8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8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8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8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8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8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8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8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9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9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9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9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9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9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9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9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9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599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0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0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0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0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0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0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0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0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0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0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1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1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1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1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1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1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1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1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1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1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2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2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2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2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2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2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2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2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2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2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3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3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3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3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3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3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3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3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3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3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4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4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4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4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4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4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4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4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4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4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5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5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5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5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5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5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5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5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5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5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6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6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6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6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6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6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6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6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6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6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7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7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7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7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7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7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7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7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7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7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8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8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8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8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8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8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8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8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8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8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9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09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0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0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0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0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0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0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0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0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1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2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2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2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2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2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2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2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3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4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4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4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4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4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4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4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4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4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4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5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5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5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5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5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5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5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5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5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5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6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6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6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6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6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6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6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6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6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6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7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7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7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7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7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7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7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7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7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7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8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8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8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8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8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8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8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8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8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8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9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9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9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9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9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9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9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9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9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49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0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0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0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0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0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0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0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0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0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0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1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1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1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1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1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1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1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1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1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1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2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2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2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2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2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2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2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2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2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2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3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3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3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3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3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3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3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3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3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3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4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4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4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4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4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4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4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4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4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4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5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5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5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5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5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5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5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5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5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5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6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6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6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6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6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6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6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6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656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5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66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6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6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6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7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68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9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0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0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1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2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2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2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2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2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2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2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2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2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2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3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3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3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3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4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4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4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4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4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4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4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4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4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4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5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5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5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5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5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5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5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5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5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5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6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6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6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6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6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6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6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6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6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6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7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7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7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7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7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7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7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7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7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7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8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8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8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8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8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8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8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8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8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8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9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9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9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9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9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9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9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9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9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39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0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0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0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0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0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0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0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0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0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0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1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1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1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1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1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1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1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1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1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1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2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2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2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2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2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2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2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2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2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2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3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3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3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3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3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3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3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3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3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3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4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4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4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4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4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4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4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4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4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4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5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5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5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5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5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5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5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5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5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5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6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6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6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6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46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6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6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6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6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6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7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7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7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7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7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7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7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7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7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7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8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8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8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8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8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8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8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8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8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8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9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9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9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9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9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9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9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9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9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49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0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0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0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0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0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0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0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0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0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0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1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1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1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1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1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1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1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1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1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1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2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2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2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2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2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2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2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2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2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2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3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3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3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3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3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3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3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3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3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3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4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4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4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4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4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4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4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4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4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4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5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5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5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5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5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5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5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5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5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5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6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6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6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6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6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6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6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6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6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6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7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7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7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7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7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7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7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7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7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7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8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8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8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8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8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8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8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8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8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8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9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9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59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5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5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5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5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5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5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5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6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77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7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8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4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5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5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5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5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5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5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5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5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5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5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6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6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6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6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6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6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6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6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6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6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7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7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7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7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7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7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7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7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7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7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8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8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8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8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8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8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8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8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8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8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9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9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9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9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9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9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9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9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9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89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0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0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0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0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0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0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0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0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0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0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1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1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1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1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1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1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1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1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1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1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2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2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2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2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2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2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2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2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2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2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3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3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3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3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3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3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3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3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3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3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4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4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4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4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4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4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4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4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4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4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5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5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5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5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5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5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5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5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5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5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6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6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6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6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6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6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6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6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6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6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7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7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7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7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7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7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797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7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7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7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8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8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8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8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8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8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8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8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8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8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9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9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9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9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9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9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9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9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9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799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0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0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0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0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0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0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0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0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0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0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1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1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1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1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1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1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1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1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1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1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2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2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2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2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2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2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2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2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2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2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3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3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3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3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3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3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3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3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3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3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4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4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4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4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4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4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4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4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4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4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5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5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5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5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5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5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5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5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5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5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6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6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6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6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6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6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6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6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6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6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7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7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7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7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7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7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7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7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7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7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8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8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8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8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8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8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8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8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8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8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9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9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9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9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9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9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9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9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9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09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10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10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10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10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810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1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2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2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3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6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6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6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6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6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6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6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6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6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7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7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7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7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7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7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7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7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7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7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8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8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8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8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8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8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8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8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8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8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9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9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9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9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9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9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9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9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9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39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0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0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0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0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0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0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0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0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0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0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1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1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1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1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1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1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1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1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1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1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2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2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2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2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2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2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2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2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2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2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3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3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3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3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3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3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3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3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3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3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4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4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4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4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4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4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4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4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4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4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5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5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5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5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5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5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5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5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5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5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6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6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6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6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6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6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6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6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6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6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7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7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7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7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7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7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7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7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7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7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8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8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8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8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8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8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8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8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8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8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9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9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9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9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9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9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9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9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9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49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0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0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0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0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0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0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0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0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0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0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1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1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1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1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1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1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1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1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1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1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2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2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2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2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2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2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2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2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2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2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3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3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3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3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3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3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3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3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3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3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4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4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4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4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4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4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4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4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4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4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5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5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5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5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5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5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5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5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5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5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6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6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6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6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6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6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6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6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6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6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7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7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7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7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7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7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7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7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7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7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8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8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8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8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8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8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8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8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8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8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9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9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9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9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9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9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9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9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9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59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0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0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0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0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0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0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0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0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0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0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1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1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1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1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1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1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1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1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1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1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2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2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2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2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2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2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2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2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2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2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3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3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3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3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3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3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3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3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3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3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4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4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4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4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4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4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4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4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4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4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5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5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5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5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5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5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5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5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5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5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6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6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6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6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6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6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6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6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6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6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7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7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7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7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7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7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7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7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7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7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868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8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8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8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8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8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8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8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8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8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9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9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9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9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9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9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9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9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9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69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0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0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0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0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0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0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0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0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0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0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1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1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1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1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1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1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1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1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1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1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2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2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2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2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2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2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2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2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2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2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3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3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3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3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3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3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3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3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3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3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4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4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4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4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4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4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4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4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4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4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5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5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5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5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5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5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5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5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5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5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6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6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6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6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6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6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6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6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6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6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7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7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7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7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7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7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7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7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7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7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8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8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8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8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8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8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8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8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8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8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9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9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9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9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9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9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9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9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9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79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80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80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80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80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80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80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80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80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80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8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89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0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6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6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6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6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6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7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7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7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7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7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7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7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7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7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7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8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8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8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8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8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8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8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8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8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8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9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9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9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9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9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9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9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9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9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09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0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0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0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0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0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0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0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0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0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0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1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1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1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1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1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1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1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1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1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1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2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2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2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2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2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2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2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2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2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2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3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3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3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3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3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3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3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3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3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3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4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4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4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4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4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4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4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4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4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4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5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5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5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5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5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5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5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5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5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5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6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6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6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6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6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6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6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6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6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6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7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7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7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7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7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7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7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7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7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7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8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8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8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8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8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8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8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8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8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8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9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9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919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19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19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19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19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19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19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19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0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0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0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0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0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0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0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0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0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0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1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1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1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1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1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1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1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1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1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1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2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2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2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2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2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2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2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2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2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2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3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3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3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3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3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3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3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3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3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3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4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4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4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4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4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4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4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4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4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4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5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5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5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5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5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5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5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5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5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5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6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6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6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6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6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6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6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6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6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6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7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7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7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7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7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7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7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7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7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7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8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8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8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8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8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8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8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8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8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8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9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9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9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9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9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9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9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9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9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29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0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0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0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0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0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0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0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0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0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0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1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1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1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1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1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1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1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1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1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1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932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2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2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2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2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2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2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2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2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2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3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3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3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3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3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3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3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3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3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3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4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4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4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4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4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4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4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4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4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4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5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5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5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5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5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5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5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5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5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5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6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6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6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6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6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6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6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6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6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6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7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7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7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7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7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7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7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7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7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7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8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8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8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8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8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8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8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8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8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8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9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9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9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9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9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9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9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9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9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39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0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0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0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0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0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0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0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0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0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0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1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1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1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1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1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1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1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1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1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1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2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2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2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2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2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2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2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2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2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2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3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3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3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3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3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3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3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3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3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3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4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4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4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4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4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4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4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4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944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4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5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5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5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5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5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5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5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5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5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5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6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6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6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6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6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6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6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6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6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6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7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7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7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7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7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7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7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7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7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7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8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8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8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8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8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8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8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8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8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8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9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9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9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9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9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9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9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9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9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49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0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0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0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0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0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0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0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0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0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0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1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1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1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1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1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1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1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1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1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1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2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2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2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2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2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2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2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2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2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2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3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3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3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3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3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3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3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3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3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3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4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4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4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4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4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4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4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4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4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4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5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5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5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5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5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5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5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5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5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5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6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6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6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6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6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6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6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6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6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6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7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7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7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7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7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7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957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5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6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7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7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7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7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7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9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0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08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09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09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09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09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09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09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09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09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09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09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0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0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0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0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0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0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0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0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0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0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1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1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1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1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1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1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1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1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1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1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2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2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2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2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2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2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2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2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2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2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3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3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3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3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3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3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3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3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3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3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4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4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4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4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4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4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4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4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4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4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5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5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5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5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5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5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5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5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5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5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6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6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6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6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6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6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6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6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6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6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7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7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7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7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7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7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7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7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7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7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8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8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8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8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8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8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8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8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8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8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9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9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9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9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9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9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9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9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9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19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0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0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0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0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0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0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0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0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0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0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1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1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1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1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1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1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021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1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1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1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2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2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2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2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2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2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2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2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2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2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3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3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3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3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3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3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3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3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3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3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4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4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4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4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4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4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4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4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4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4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5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5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5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5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5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5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5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5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5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5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6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6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6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6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6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6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6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6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6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6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7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7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7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7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7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7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7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7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7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7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8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8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8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8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8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8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8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8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8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8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9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9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9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9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9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9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9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9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9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29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0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0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0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0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0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0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0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0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0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0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1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1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1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1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1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1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1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1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1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1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2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2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2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2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2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2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2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2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2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2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3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3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3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3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3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3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3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3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3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3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4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4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4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4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4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4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4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4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4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4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5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5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5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5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5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5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5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5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5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5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6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6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6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6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6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6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6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6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6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6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7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7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7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7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7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7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7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7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7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7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8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8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8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8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8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8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8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8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8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8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9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9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9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9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9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9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9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9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9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39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0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0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0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0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0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0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0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0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0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0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1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1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1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1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1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1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1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1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1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1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2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2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2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2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2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2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2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2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2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2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3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3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3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3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3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3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3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3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3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3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4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4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4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4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4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4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4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4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4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4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5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5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5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5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5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5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5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5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5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5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6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6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6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6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6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6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6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6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6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6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7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7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7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7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7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7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7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7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7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7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8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8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8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8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8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8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8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8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8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8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9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9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9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9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9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9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9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9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9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49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0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0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0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0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0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0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0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0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0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0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1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1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1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1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1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1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1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1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1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1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2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2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2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2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2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2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2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2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2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2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3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3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3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3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3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3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053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3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3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3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4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4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4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4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4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4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4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4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4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4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5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5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5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5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5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5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5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5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5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5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6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6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6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6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6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6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6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6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6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6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7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7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7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7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7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7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7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7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7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7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8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8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8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8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8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8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8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8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8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8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9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9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9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9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9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9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9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9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9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59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0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0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0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0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0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0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0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0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0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0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1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1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1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1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1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1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1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1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1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1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2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2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2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2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2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2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2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2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2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2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3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3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3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3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3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3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3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3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3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3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4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4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4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4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4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4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4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4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4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4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5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5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5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5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5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5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5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5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5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5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6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6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6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6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066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7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8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2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2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2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2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2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2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2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2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2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3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3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3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3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3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3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3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3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3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3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4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4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4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4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4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4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4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4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4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4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5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5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5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5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5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5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5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5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5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5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6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6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6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6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6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6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6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6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6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6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7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7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7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7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7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7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7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7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7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7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8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8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8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8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8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8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8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8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8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8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9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9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9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9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9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9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9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9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9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099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0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0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0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0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0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0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0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0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0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0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1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1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1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1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1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1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1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1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1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1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2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2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2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2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2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2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2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2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2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2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3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3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3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3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3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3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3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3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3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3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4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4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4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4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4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4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4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4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104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4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5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5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5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5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5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5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5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5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5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5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6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6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6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6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6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6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6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6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6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6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7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7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7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7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7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7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7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7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7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7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8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8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8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8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8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8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8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8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8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8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9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9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9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9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9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9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9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9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9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09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0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0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0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0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0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0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0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0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0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0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1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1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1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1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1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1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1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1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1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1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2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2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2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2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2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2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2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2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2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2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3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3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3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3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3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3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3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3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3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3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4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4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4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4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4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4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4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4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4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4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5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5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5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5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5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5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5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5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5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5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6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6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6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6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6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6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6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67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68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69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70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71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72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73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74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75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14</xdr:row>
      <xdr:rowOff>0</xdr:rowOff>
    </xdr:from>
    <xdr:to>
      <xdr:col>1</xdr:col>
      <xdr:colOff>92710</xdr:colOff>
      <xdr:row>14</xdr:row>
      <xdr:rowOff>165735</xdr:rowOff>
    </xdr:to>
    <xdr:sp>
      <xdr:nvSpPr>
        <xdr:cNvPr id="11176" name="Text Box 2"/>
        <xdr:cNvSpPr txBox="1"/>
      </xdr:nvSpPr>
      <xdr:spPr>
        <a:xfrm>
          <a:off x="68389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7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7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7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8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8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8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8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8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8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8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8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8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8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9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9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9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9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9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9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9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9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9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19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0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0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0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0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0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0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0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0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0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0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1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1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1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1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1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1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1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1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1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1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2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2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2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2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2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2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2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2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2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2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3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3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3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3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3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3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3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3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3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3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4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4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4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4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4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4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4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4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4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4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5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5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5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5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5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5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5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5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5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5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6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6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6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6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6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6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6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6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6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6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7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7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7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7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7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7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7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7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7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7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8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8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8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8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8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8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8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8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8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8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9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9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9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9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9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95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96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97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98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299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300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301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302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303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11</xdr:row>
      <xdr:rowOff>0</xdr:rowOff>
    </xdr:from>
    <xdr:to>
      <xdr:col>1</xdr:col>
      <xdr:colOff>93345</xdr:colOff>
      <xdr:row>11</xdr:row>
      <xdr:rowOff>165735</xdr:rowOff>
    </xdr:to>
    <xdr:sp>
      <xdr:nvSpPr>
        <xdr:cNvPr id="11304" name="Text Box 2"/>
        <xdr:cNvSpPr txBox="1"/>
      </xdr:nvSpPr>
      <xdr:spPr>
        <a:xfrm>
          <a:off x="68389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0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0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0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0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0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1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1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1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1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1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1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1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1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1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1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2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2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2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2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2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2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2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2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2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2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3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3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3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3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3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3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3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3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3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3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4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4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4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4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4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4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4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4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4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4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5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5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5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5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5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5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5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5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5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5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6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6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6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6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6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6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6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6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6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6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7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7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7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7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7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7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7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7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7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7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8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8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8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8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8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8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8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8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8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8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9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9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9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9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9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9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9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9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9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39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0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0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0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0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0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0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0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0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0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0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1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1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1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1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1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1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1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1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1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1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2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2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2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2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2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2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2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2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2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2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3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3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143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4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5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7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8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8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9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4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4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4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4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4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5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5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5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5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5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5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5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5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5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5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6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6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6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6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6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6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6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6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6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6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7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7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7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7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7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7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7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7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7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7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8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8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8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8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8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8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8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8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8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8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9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9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9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9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9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9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9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9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9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199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0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0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0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0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0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0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0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0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0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0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1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1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1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1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1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1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1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1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1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1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2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2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2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2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2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2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2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2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2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2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3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3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3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3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3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3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3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3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3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3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4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4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4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4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4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4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4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4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4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4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5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5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5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5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5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5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5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5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5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5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6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6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6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63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64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65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66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67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68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69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70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71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165735</xdr:rowOff>
    </xdr:to>
    <xdr:sp>
      <xdr:nvSpPr>
        <xdr:cNvPr id="12072" name="Text Box 2"/>
        <xdr:cNvSpPr txBox="1"/>
      </xdr:nvSpPr>
      <xdr:spPr>
        <a:xfrm>
          <a:off x="17145" y="334327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7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7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7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7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7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7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7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8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8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8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8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8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8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8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8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8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8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9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9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9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9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9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9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9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9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9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09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0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0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0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0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0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0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0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0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0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0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1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1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1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1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1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1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1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1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1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1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2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2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2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2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2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2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2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2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2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2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3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3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3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3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3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3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3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3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3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3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4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4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4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4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4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4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4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4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4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4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5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5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5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5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5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5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5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5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5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5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6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6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6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6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6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6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6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6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6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6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7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7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7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7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7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7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7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7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7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7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8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8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8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8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8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8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8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8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8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8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9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9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9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9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9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9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9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9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9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19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220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0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0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0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0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0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0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0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0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0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1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1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1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1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1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1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1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1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1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1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2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2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2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2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2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2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2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2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2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2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3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3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3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3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3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3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3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3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3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3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4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4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4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4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4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4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4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4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4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4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5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5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5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5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5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5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5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5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5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5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6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6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6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6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6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6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6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6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8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8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8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8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8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8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8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8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8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8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9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9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9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9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9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9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9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9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9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29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0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0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0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0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0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0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0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0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0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0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1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1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1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1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1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1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1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1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1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1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2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2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2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2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2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2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2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2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1232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3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4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7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8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9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0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1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2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3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3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4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5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6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37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7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8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6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6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6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6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6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7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7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7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7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7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7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7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7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7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7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8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8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8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8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8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8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8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8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8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8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9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9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9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9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9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9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9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9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9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89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0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0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0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0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0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0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0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0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0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0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1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1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1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1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1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1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1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1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1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1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2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2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2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2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2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2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2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2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2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2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3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3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3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3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3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3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3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3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3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3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4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4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4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4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4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4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4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4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4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4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5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5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5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5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5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5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5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5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5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5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6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6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6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6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6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6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6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6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6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6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7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7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7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7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7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7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7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7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7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7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8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8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8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8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8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8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8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8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8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8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9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9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9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9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9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9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9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9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9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399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0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0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0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0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0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0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0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0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0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0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1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1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1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1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1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1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1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1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1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1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2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2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2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2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2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2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2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2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2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2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3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3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3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3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3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3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3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3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3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3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4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4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4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4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4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4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4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4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4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4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5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5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5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5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5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5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5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5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5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5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6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6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6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6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6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6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6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6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6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6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7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7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7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7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7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7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7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7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7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7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8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8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8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8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8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8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8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8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8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8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9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9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9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9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9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9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9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9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9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09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0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0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0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0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0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0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0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0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0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0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1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1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1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1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1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1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1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1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1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1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12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2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2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2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2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2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2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2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2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2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3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3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3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3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3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3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3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3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3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3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4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4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4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4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4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4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4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4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4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4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5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5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5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5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5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5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5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5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5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5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6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6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6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6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6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6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6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6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6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6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7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7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7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7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7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7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7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7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7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7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8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8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8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8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8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8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8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8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8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8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9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9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9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9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9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9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9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9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9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19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0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0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0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0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0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0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0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0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0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0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1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1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1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1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1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1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1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1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1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1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2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2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2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2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2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2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2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2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2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2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3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3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3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3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3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3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3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3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3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3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4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4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4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4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4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4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4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4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4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4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5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5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5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5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5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5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5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5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5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5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6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6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6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6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6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6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6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6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6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6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7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7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7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7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7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7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7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7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7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7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8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8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8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8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8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8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8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8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8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8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9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9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9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9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9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9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9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9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9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29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0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0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0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0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0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0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0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0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0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0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1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1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1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1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1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1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1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1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1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1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2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2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2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2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2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2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2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2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2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2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3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3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3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3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3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3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3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3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3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3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4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4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4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4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4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4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4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4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4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4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5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5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5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5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5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5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5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5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5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5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6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6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6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6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6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6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6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6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6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6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7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7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7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7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7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7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37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7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7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7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8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8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8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8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8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8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8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8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8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8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9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9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9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9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9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9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9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9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9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39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0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0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0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0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0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0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0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0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0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0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1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1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1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1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1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1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1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1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1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1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2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2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2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2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2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2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2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2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2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2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3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3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3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3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3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3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3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3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3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3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4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4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4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4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4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4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4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4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4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4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5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5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5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5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5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5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5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5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5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5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6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6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6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6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6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6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6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6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6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6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7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7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7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7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7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7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7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7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7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7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8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8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8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8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8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8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8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8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8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8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9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9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9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9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9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9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9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9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9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49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0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0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0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0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0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0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0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0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0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0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1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1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1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1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1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1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1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1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1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1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2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2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2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2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2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2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2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2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2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2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3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3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3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3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3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3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3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3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3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3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4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4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4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4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4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4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4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4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4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4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5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5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5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5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5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5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5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5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5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5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6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6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6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6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6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6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6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6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6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6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7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7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7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7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7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7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7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7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7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7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8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8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8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8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8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8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8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8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8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8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9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9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9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9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9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9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9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9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9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59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0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0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0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0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0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0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0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0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0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0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1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1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1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1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1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1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1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1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1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1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2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2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2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23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24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25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26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27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28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29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30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31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37</xdr:row>
      <xdr:rowOff>0</xdr:rowOff>
    </xdr:from>
    <xdr:to>
      <xdr:col>0</xdr:col>
      <xdr:colOff>93345</xdr:colOff>
      <xdr:row>37</xdr:row>
      <xdr:rowOff>166370</xdr:rowOff>
    </xdr:to>
    <xdr:sp>
      <xdr:nvSpPr>
        <xdr:cNvPr id="14632" name="Text Box 2"/>
        <xdr:cNvSpPr txBox="1"/>
      </xdr:nvSpPr>
      <xdr:spPr>
        <a:xfrm>
          <a:off x="17145" y="7277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3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3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3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3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3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3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3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4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4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4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4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4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4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4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4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4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4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5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5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5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5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5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5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5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5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5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5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6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6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6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6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6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6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6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6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6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6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7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7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7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7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7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7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7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7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7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7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8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8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8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8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8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8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8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8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8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8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9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9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9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9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9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9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9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9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9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69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0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0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0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0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0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0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0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0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0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0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1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1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1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1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1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1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1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1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1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1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2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2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2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2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2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2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2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2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2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2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3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3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3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3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3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3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3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3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3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3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4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4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4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4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4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4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4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4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4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4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5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5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5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5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5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5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5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5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5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5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6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6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6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6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6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6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6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6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6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6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7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7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7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7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7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7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7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7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7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7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8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8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8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8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8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8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8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8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8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8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9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9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9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9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9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9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9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9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9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79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0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0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0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0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0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0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0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0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0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0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1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1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1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1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1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1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1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1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1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1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2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2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2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2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2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2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2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2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2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2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3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3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3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3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3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3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3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3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3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3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4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4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4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4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4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4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4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4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4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4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5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5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5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5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5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5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5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5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5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5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6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6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6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6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6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6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6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6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6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6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7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7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7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7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7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7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7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7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7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79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80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81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82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83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84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85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86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87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14888" name="Text Box 2"/>
        <xdr:cNvSpPr txBox="1"/>
      </xdr:nvSpPr>
      <xdr:spPr>
        <a:xfrm>
          <a:off x="1714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88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89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89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89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89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89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89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89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89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89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89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0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0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0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0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0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0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0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0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0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0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1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1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1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1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1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1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1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1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1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1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2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2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2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2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2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2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2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2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2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2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3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3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3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3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3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3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3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3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3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3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4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4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4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4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4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4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4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4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4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4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5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5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5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5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5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5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5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5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5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5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6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6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6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6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6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6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6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6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6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6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7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7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7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7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7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7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7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7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7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7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8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8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8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8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8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8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8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8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8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8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9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9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9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9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9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9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9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9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9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499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0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0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0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0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0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0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0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0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0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0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1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1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1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1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1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1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01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1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1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1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2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2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2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2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2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2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2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2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2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2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3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3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3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3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3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3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3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3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3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3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4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4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4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4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4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4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4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4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4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4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5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5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5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5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5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5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5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5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5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5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6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6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6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6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6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6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6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6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6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6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7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7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7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7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7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7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7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7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7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7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8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8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8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8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8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8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8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8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8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8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9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9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9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9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9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9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9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9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9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09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0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0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0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0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0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0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0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0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0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0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1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1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1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1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1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1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1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1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1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1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2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2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2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2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2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2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2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2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2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2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3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3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3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3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3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3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3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3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3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3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4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4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4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4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14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4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4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4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4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4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5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5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5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5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5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5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5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5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5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5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6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6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6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6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6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6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6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6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6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6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7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7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7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7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7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7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7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7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7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7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8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8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8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8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8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8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8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8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8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8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9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9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9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9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9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9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9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9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9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19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0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0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0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0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0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0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0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0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0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0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1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1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1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1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1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1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1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1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1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1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2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2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2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2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2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2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2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2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2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2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3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3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3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3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3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3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3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3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3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3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4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4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4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4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4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4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4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4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4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4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5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5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5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5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5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5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5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5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5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5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6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6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6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6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6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6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6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6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6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6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7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7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27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7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7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7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7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7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7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7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8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8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8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8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8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8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8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8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8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8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9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9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9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9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9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9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9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9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9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29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0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0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0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0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0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0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0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0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0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0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1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1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1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1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1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1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1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1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1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1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2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2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2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2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2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2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2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2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2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2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3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3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3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3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3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3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3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3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3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3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4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4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4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4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4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4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4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4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4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4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5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5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5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5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5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5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5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5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5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5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6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6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6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6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6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6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6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6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6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6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7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7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7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7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7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7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7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7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7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7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8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8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8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8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8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8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8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8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8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8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9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9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9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9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9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9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9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9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9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39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40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0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0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0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0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0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0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0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0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0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1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1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1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1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1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1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1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1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1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1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2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2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2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2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2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2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2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2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2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2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3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3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3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3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3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3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3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3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3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3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4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4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4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4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4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4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4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4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4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4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5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5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5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5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5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5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5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5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5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5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6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6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6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6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6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6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6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6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6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6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7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7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7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7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7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7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7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7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7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7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8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8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8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8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8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8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8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8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8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8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9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9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9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9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9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9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9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9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9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49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0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0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0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0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0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0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0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0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0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0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1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1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1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1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1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1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1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1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1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19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20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21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22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23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24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25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26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27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15528" name="Text Box 2"/>
        <xdr:cNvSpPr txBox="1"/>
      </xdr:nvSpPr>
      <xdr:spPr>
        <a:xfrm>
          <a:off x="17145" y="282892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2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3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3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3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3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3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3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3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3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3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3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4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4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4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4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4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4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4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4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4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4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5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5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5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5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5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5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5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5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5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5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6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6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6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6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6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6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6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6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6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6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7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7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7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7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7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7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7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7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7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7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8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8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8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8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8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8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8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8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8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8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9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9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9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9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9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9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9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9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9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59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0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0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0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0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0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0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0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0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0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0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1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1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1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1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1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1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1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1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1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1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2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2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2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2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2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2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2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2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2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2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3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3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3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3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3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3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3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3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3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3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4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4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4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4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4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4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4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47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48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49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50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51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52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53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54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55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165735</xdr:rowOff>
    </xdr:to>
    <xdr:sp>
      <xdr:nvSpPr>
        <xdr:cNvPr id="15656" name="Text Box 2"/>
        <xdr:cNvSpPr txBox="1"/>
      </xdr:nvSpPr>
      <xdr:spPr>
        <a:xfrm>
          <a:off x="17145" y="22288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5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5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5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6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6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6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6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6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6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6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6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6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6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7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7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7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7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7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7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7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7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7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7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8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8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8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8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8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8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8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8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8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8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9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9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9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9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9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9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9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9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9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69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0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0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0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0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0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0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0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0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0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0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1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1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1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1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1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1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1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1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1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1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2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2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2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2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2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2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2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2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2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2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3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3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3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3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3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3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3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3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3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3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4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4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4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4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4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4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4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4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4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4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5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5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5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5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5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5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5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5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5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5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6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6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6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6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6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6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6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6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6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6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7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7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7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7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7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75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76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77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78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79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80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81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82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83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93345</xdr:colOff>
      <xdr:row>11</xdr:row>
      <xdr:rowOff>166370</xdr:rowOff>
    </xdr:to>
    <xdr:sp>
      <xdr:nvSpPr>
        <xdr:cNvPr id="15784" name="Text Box 2"/>
        <xdr:cNvSpPr txBox="1"/>
      </xdr:nvSpPr>
      <xdr:spPr>
        <a:xfrm>
          <a:off x="17145" y="2228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78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78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78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78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78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79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79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79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79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79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79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79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79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79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79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0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0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0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0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0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0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0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0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0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0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1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1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1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1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1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1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1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1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1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1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2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2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2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2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2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2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2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2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2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2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3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3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3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3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3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3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3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3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3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3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4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4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4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4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4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4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4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4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4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4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5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5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5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5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5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5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5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5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5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5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6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6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6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6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6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6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6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6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6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6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7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7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7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7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7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7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7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7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7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7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8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8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8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8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8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8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8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8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8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8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9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9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9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9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9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9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9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9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9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89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90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90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90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90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90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90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90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90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90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90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91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91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591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5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5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5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5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5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5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5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5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5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5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6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6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6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6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6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6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6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6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6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6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7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7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7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7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7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7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7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7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7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7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8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8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8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8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8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8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8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8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8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8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9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9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9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9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9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9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9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9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9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9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0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0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0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0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0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0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0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0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0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0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1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1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1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1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1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1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1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1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1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1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2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2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2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2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2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2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2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2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2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2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3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31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32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33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34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35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36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37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38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39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40" name="Text Box 2"/>
        <xdr:cNvSpPr txBox="1"/>
      </xdr:nvSpPr>
      <xdr:spPr>
        <a:xfrm>
          <a:off x="1714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4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4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4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4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4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4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4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4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4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5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5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5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5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5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5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5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5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5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5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6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6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6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6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6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6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6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6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6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6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7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7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7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7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7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7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7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7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7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7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8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8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8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8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8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8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8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8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8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8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9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9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9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9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9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9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9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9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9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09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0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0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0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0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0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0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0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0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0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0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1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1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1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1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1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1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1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1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1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1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2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2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2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2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2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2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2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2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2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2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3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3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3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3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3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3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3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3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3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3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4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4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4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4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4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4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4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4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4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4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5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5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5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5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5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5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5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5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5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5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6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6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6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6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6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6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6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6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6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6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7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7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7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7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7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7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7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7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7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7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8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8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8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8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8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8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8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8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8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8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9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9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9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9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9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9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9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9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9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19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0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0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0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0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0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0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0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0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0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0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1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1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1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1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1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1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1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1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1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1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2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2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2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2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2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2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2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2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2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2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3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3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3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3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3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3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3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3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3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3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4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4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4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4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4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4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4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4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4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4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5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5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5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5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5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5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5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5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5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5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6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6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6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6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6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6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6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6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6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6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7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7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7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7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7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7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7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7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7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7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8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8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8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8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8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8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8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87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88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89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90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91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92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93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94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95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6296" name="Text Box 2"/>
        <xdr:cNvSpPr txBox="1"/>
      </xdr:nvSpPr>
      <xdr:spPr>
        <a:xfrm>
          <a:off x="17145" y="22288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29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29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29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0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0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0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0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0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0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0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0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0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0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1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1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1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1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1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1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1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1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1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1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2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2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2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2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2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2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2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2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2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2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3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3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3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3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3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3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3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3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3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3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4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4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4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4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4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4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4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4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4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4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5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5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5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5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5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5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5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5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5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5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6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6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6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6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6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6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6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6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6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6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7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7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7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7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7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7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7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7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7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7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8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8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8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8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8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8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8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8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8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8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9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9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9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9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9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9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9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9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9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39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0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0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0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0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0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0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0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0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0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0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1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1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1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1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1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1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1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1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1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1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2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2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2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2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2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2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2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2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2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2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3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3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3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3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3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3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3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3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3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3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4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4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4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4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4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4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4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4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4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4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5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5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5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5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5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5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5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5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5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5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6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6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6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6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6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6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6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6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6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6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7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7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7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7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7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7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7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7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7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7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8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8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8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8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8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8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8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8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8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8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9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9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9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9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9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9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9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9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9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49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0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0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0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0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0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0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0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0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0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0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1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1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1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1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1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1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1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1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1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1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2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2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2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2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2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2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2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2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2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2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3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3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3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3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3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3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3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3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3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3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4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4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4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4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4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4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4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4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4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4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5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5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5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5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5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5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5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5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5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5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6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6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6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6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6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6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6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6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6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6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7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7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7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7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7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7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7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7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7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7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8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8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8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8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8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8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8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8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8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8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9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9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9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9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9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9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9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9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9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59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0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0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0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0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0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0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0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0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0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0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1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1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1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1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1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1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1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1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1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1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2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2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2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2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2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2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2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2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2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2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3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3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3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3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3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3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3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3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3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3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4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4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4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4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4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4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4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4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4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4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5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5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5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5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5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5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5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5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5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5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6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6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6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6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6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6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6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6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6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6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7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7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7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7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7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7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7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7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7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7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8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8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8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8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8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8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8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8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8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8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9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9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9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9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9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9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9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9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9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69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0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0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0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0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0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0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0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0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0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0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1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1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1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1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1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1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1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1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1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1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2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2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2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2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2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2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2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2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2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2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3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3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3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3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3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3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3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3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3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3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4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4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4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4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4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4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4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4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4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4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5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5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5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5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5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5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5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5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5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5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6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6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6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6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6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6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6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6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6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6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7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7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7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7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7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7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7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7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7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7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8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8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8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8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8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8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8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8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8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8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9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9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9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9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9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9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9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9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9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799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800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801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802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803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804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805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806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807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16</xdr:row>
      <xdr:rowOff>0</xdr:rowOff>
    </xdr:from>
    <xdr:to>
      <xdr:col>0</xdr:col>
      <xdr:colOff>93345</xdr:colOff>
      <xdr:row>16</xdr:row>
      <xdr:rowOff>166370</xdr:rowOff>
    </xdr:to>
    <xdr:sp>
      <xdr:nvSpPr>
        <xdr:cNvPr id="16808" name="Text Box 2"/>
        <xdr:cNvSpPr txBox="1"/>
      </xdr:nvSpPr>
      <xdr:spPr>
        <a:xfrm>
          <a:off x="17145" y="33432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0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1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1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1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1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1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1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1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1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1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1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2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2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2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2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2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2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2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2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2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2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3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3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3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3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3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3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3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3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3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3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4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4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4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4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4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4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4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4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4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4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5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5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5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5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5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5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5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5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5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5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6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6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6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6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6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6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6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6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6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6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7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7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7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7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7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7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7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7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7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7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8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8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8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8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8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8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8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8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8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8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9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9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9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9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9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9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9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9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9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89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0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0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0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0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0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0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0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0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0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0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1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1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1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1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1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1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1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1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1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1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2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2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2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2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2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2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2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27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28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29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30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31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32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33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34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35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166370</xdr:rowOff>
    </xdr:to>
    <xdr:sp>
      <xdr:nvSpPr>
        <xdr:cNvPr id="16936" name="Text Box 2"/>
        <xdr:cNvSpPr txBox="1"/>
      </xdr:nvSpPr>
      <xdr:spPr>
        <a:xfrm>
          <a:off x="17145" y="4400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.WIN-VNU2GN9BVFP\Documents\WeChat%20Files\in735485844\FileStorage\File\2022-12\&#20914;&#21387;&#36710;&#38388;9&#26376;&#32771;&#21220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YuXianting\Documents\WeChat%20Files\wxid_g4gez0grkams22\FileStorage\File\2023-02\&#20914;&#21387;&#36710;&#38388;1&#26376;&#32771;&#21220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&#26700;&#38754;\&#30000;&#26195;&#32988;\1234567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1103;&#21496;&#26426;%20-\&#32771;&#21220;\&#24231;&#26885;&#32771;&#21220;&#65288;4&#26376;&#65289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lidandan\AppData\Roaming\kingsoft\office6\backup\&#24231;&#26885;&#27491;&#21496;&#26426;&#32771;&#21220;&#65288;21&#24180;7&#26376;&#65289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heyong\AppData\Roaming\kingsoft\office6\backup\&#27880;&#22609;9&#26376;&#32771;&#21220;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7qqinbvbrwfw22\FileStorage\File\2023-12\&#20914;&#21387;&#36710;&#38388;11&#26376;&#32771;&#2122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九月份考勤"/>
      <sheetName val="模修考勤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二月份考勤"/>
      <sheetName val="模修考勤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3月份"/>
      <sheetName val="4月份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后勤考勤表模板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缝纫工资明细"/>
      <sheetName val="裁剪工资明细"/>
      <sheetName val="正司机考勤表（7月）"/>
      <sheetName val="出勤异动申请表"/>
      <sheetName val="数据源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月薪"/>
      <sheetName val="时薪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十一月份"/>
      <sheetName val="模修考勤"/>
      <sheetName val="劳务"/>
    </sheetNames>
    <sheetDataSet>
      <sheetData sheetId="0"/>
      <sheetData sheetId="1"/>
      <sheetData sheetId="2"/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282.6113773148" refreshedBy="WuYanxia" recordCount="19">
  <cacheSource type="worksheet">
    <worksheetSource ref="B2:O21" sheet="劳务费"/>
  </cacheSource>
  <cacheFields count="14">
    <cacheField name="车间" numFmtId="0">
      <sharedItems count="6">
        <s v="冲压"/>
        <s v="电泳"/>
        <s v="发泡"/>
        <s v="焊接"/>
        <s v="欧马可"/>
        <s v="注塑"/>
      </sharedItems>
    </cacheField>
    <cacheField name="姓名" numFmtId="0">
      <sharedItems count="19">
        <s v="董召旭"/>
        <s v="张坤"/>
        <s v="康永岳"/>
        <s v="郭凤祥"/>
        <s v="刘瑞敏"/>
        <s v="刘英浩"/>
        <s v="李硕"/>
        <s v="白文宾"/>
        <s v="李振发"/>
        <s v="王骏硕"/>
        <s v="任永森"/>
        <s v="朱凤娟"/>
        <s v="朱炳振"/>
        <s v="赵帅"/>
        <s v="张芹立"/>
        <s v="常琳"/>
        <s v="王钇雄"/>
        <s v="孙庆庆"/>
        <s v="张桂廷"/>
      </sharedItems>
    </cacheField>
    <cacheField name="入职时间" numFmtId="0">
      <sharedItems count="1">
        <s v="操作工"/>
      </sharedItems>
    </cacheField>
    <cacheField name="出勤天数" numFmtId="0">
      <sharedItems containsSemiMixedTypes="0" containsString="0" containsNumber="1" minValue="5" maxValue="28" count="15">
        <n v="22"/>
        <n v="25.5"/>
        <n v="17.5"/>
        <n v="11"/>
        <n v="27"/>
        <n v="28"/>
        <n v="25"/>
        <n v="9"/>
        <n v="26.5"/>
        <n v="5"/>
        <n v="18"/>
        <n v="20"/>
        <n v="13"/>
        <n v="19"/>
        <n v="14"/>
      </sharedItems>
    </cacheField>
    <cacheField name="日常工时" numFmtId="0">
      <sharedItems containsSemiMixedTypes="0" containsString="0" containsNumber="1" minValue="40" maxValue="224" count="18">
        <n v="179"/>
        <n v="204"/>
        <n v="140"/>
        <n v="88"/>
        <n v="216"/>
        <n v="224"/>
        <n v="200"/>
        <n v="70.5"/>
        <n v="211.5"/>
        <n v="205.5"/>
        <n v="40"/>
        <n v="144"/>
        <n v="160"/>
        <n v="175.5"/>
        <n v="104"/>
        <n v="166.5"/>
        <n v="112"/>
        <n v="106"/>
      </sharedItems>
    </cacheField>
    <cacheField name="日常工价" numFmtId="0">
      <sharedItems containsSemiMixedTypes="0" containsString="0" containsNumber="1" minValue="18" maxValue="19.5" count="3">
        <n v="19"/>
        <n v="18"/>
        <n v="19.5"/>
      </sharedItems>
    </cacheField>
    <cacheField name="日常工资" numFmtId="0">
      <sharedItems containsSemiMixedTypes="0" containsString="0" containsNumber="1" minValue="720" maxValue="4032" count="18">
        <n v="3401"/>
        <n v="3876"/>
        <n v="2520"/>
        <n v="1584"/>
        <n v="3888"/>
        <n v="4032"/>
        <n v="3600"/>
        <n v="1269"/>
        <n v="3807"/>
        <n v="3699"/>
        <n v="720"/>
        <n v="2592"/>
        <n v="2880"/>
        <n v="3159"/>
        <n v="1872"/>
        <n v="3246.75"/>
        <n v="2184"/>
        <n v="1908"/>
      </sharedItems>
    </cacheField>
    <cacheField name="加班工时" numFmtId="0">
      <sharedItems containsSemiMixedTypes="0" containsString="0" containsNumber="1" minValue="12.5" maxValue="84" count="17">
        <n v="48"/>
        <n v="43.5"/>
        <n v="84"/>
        <n v="36"/>
        <n v="79"/>
        <n v="72"/>
        <n v="15"/>
        <n v="75"/>
        <n v="64.5"/>
        <n v="12.5"/>
        <n v="54"/>
        <n v="55.5"/>
        <n v="59"/>
        <n v="39"/>
        <n v="71"/>
        <n v="43"/>
        <n v="44"/>
      </sharedItems>
    </cacheField>
    <cacheField name="加班工价" numFmtId="0">
      <sharedItems containsSemiMixedTypes="0" containsString="0" containsNumber="1" minValue="18" maxValue="20.5" count="3">
        <n v="19"/>
        <n v="18"/>
        <n v="20.5"/>
      </sharedItems>
    </cacheField>
    <cacheField name="加班工资" numFmtId="0">
      <sharedItems containsSemiMixedTypes="0" containsString="0" containsNumber="1" minValue="225" maxValue="1619.5" count="18">
        <n v="912"/>
        <n v="826.5"/>
        <n v="1512"/>
        <n v="648"/>
        <n v="1422"/>
        <n v="1296"/>
        <n v="270"/>
        <n v="1350"/>
        <n v="1161"/>
        <n v="225"/>
        <n v="972"/>
        <n v="999"/>
        <n v="1062"/>
        <n v="702"/>
        <n v="1278"/>
        <n v="1619.5"/>
        <n v="881.5"/>
        <n v="792"/>
      </sharedItems>
    </cacheField>
    <cacheField name="奖惩" numFmtId="0">
      <sharedItems containsSemiMixedTypes="0" containsString="0" containsNumber="1" minValue="-514.8" maxValue="80" count="8">
        <n v="0"/>
        <n v="-14"/>
        <n v="-30"/>
        <n v="-189"/>
        <n v="47.5"/>
        <n v="-514.8"/>
        <n v="-47.5"/>
        <n v="80"/>
      </sharedItems>
    </cacheField>
    <cacheField name="工资小计" numFmtId="0">
      <sharedItems containsSemiMixedTypes="0" containsString="0" containsNumber="1" minValue="756" maxValue="5454" count="19">
        <n v="4313"/>
        <n v="4702.5"/>
        <n v="4032"/>
        <n v="2232"/>
        <n v="5310"/>
        <n v="5454"/>
        <n v="4896"/>
        <n v="1525"/>
        <n v="5127"/>
        <n v="4860"/>
        <n v="756"/>
        <n v="3564"/>
        <n v="3926.5"/>
        <n v="4221"/>
        <n v="2059.2"/>
        <n v="5280"/>
        <n v="4866.25"/>
        <n v="3018"/>
        <n v="2780"/>
      </sharedItems>
    </cacheField>
    <cacheField name="饭补" numFmtId="0">
      <sharedItems containsSemiMixedTypes="0" containsString="0" containsNumber="1" minValue="25" maxValue="140" count="15">
        <n v="110"/>
        <n v="127.5"/>
        <n v="87.5"/>
        <n v="55"/>
        <n v="135"/>
        <n v="140"/>
        <n v="125"/>
        <n v="45"/>
        <n v="132.5"/>
        <n v="25"/>
        <n v="90"/>
        <n v="100"/>
        <n v="65"/>
        <n v="95"/>
        <n v="70"/>
      </sharedItems>
    </cacheField>
    <cacheField name="工资合计" numFmtId="0">
      <sharedItems containsSemiMixedTypes="0" containsString="0" containsNumber="1" minValue="781" maxValue="5594" count="19">
        <n v="4423"/>
        <n v="4830"/>
        <n v="4119.5"/>
        <n v="2287"/>
        <n v="5445"/>
        <n v="5594"/>
        <n v="5021"/>
        <n v="1570"/>
        <n v="5259.5"/>
        <n v="4987.5"/>
        <n v="781"/>
        <n v="3654"/>
        <n v="4026.5"/>
        <n v="4331"/>
        <n v="2124.2"/>
        <n v="5420"/>
        <n v="4961.25"/>
        <n v="3088"/>
        <n v="285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1"/>
    <x v="2"/>
    <x v="0"/>
    <x v="2"/>
    <x v="2"/>
    <x v="1"/>
    <x v="2"/>
    <x v="2"/>
    <x v="1"/>
    <x v="2"/>
    <x v="0"/>
    <x v="2"/>
    <x v="2"/>
    <x v="2"/>
  </r>
  <r>
    <x v="2"/>
    <x v="3"/>
    <x v="0"/>
    <x v="3"/>
    <x v="3"/>
    <x v="1"/>
    <x v="3"/>
    <x v="3"/>
    <x v="1"/>
    <x v="3"/>
    <x v="0"/>
    <x v="3"/>
    <x v="3"/>
    <x v="3"/>
  </r>
  <r>
    <x v="2"/>
    <x v="4"/>
    <x v="0"/>
    <x v="4"/>
    <x v="4"/>
    <x v="1"/>
    <x v="4"/>
    <x v="4"/>
    <x v="1"/>
    <x v="4"/>
    <x v="0"/>
    <x v="4"/>
    <x v="4"/>
    <x v="4"/>
  </r>
  <r>
    <x v="2"/>
    <x v="5"/>
    <x v="0"/>
    <x v="5"/>
    <x v="5"/>
    <x v="1"/>
    <x v="5"/>
    <x v="4"/>
    <x v="1"/>
    <x v="4"/>
    <x v="0"/>
    <x v="5"/>
    <x v="5"/>
    <x v="5"/>
  </r>
  <r>
    <x v="2"/>
    <x v="6"/>
    <x v="0"/>
    <x v="6"/>
    <x v="6"/>
    <x v="1"/>
    <x v="6"/>
    <x v="5"/>
    <x v="1"/>
    <x v="5"/>
    <x v="0"/>
    <x v="6"/>
    <x v="6"/>
    <x v="6"/>
  </r>
  <r>
    <x v="2"/>
    <x v="7"/>
    <x v="0"/>
    <x v="7"/>
    <x v="7"/>
    <x v="1"/>
    <x v="7"/>
    <x v="6"/>
    <x v="1"/>
    <x v="6"/>
    <x v="1"/>
    <x v="7"/>
    <x v="7"/>
    <x v="7"/>
  </r>
  <r>
    <x v="2"/>
    <x v="8"/>
    <x v="0"/>
    <x v="8"/>
    <x v="8"/>
    <x v="1"/>
    <x v="8"/>
    <x v="7"/>
    <x v="1"/>
    <x v="7"/>
    <x v="2"/>
    <x v="8"/>
    <x v="8"/>
    <x v="8"/>
  </r>
  <r>
    <x v="2"/>
    <x v="9"/>
    <x v="0"/>
    <x v="1"/>
    <x v="9"/>
    <x v="1"/>
    <x v="9"/>
    <x v="8"/>
    <x v="1"/>
    <x v="8"/>
    <x v="0"/>
    <x v="9"/>
    <x v="1"/>
    <x v="9"/>
  </r>
  <r>
    <x v="2"/>
    <x v="10"/>
    <x v="0"/>
    <x v="9"/>
    <x v="10"/>
    <x v="1"/>
    <x v="10"/>
    <x v="9"/>
    <x v="1"/>
    <x v="9"/>
    <x v="3"/>
    <x v="10"/>
    <x v="9"/>
    <x v="10"/>
  </r>
  <r>
    <x v="2"/>
    <x v="11"/>
    <x v="0"/>
    <x v="10"/>
    <x v="11"/>
    <x v="1"/>
    <x v="11"/>
    <x v="10"/>
    <x v="1"/>
    <x v="10"/>
    <x v="0"/>
    <x v="11"/>
    <x v="10"/>
    <x v="11"/>
  </r>
  <r>
    <x v="2"/>
    <x v="12"/>
    <x v="0"/>
    <x v="11"/>
    <x v="12"/>
    <x v="1"/>
    <x v="12"/>
    <x v="11"/>
    <x v="1"/>
    <x v="11"/>
    <x v="4"/>
    <x v="12"/>
    <x v="11"/>
    <x v="12"/>
  </r>
  <r>
    <x v="2"/>
    <x v="13"/>
    <x v="0"/>
    <x v="0"/>
    <x v="13"/>
    <x v="1"/>
    <x v="13"/>
    <x v="12"/>
    <x v="1"/>
    <x v="12"/>
    <x v="0"/>
    <x v="13"/>
    <x v="0"/>
    <x v="13"/>
  </r>
  <r>
    <x v="2"/>
    <x v="14"/>
    <x v="0"/>
    <x v="12"/>
    <x v="14"/>
    <x v="1"/>
    <x v="14"/>
    <x v="13"/>
    <x v="1"/>
    <x v="13"/>
    <x v="5"/>
    <x v="14"/>
    <x v="12"/>
    <x v="14"/>
  </r>
  <r>
    <x v="3"/>
    <x v="15"/>
    <x v="0"/>
    <x v="5"/>
    <x v="5"/>
    <x v="1"/>
    <x v="5"/>
    <x v="14"/>
    <x v="1"/>
    <x v="14"/>
    <x v="2"/>
    <x v="15"/>
    <x v="5"/>
    <x v="15"/>
  </r>
  <r>
    <x v="4"/>
    <x v="16"/>
    <x v="0"/>
    <x v="13"/>
    <x v="15"/>
    <x v="2"/>
    <x v="15"/>
    <x v="4"/>
    <x v="2"/>
    <x v="15"/>
    <x v="0"/>
    <x v="16"/>
    <x v="13"/>
    <x v="16"/>
  </r>
  <r>
    <x v="4"/>
    <x v="17"/>
    <x v="0"/>
    <x v="14"/>
    <x v="16"/>
    <x v="2"/>
    <x v="16"/>
    <x v="15"/>
    <x v="2"/>
    <x v="16"/>
    <x v="6"/>
    <x v="17"/>
    <x v="14"/>
    <x v="17"/>
  </r>
  <r>
    <x v="5"/>
    <x v="18"/>
    <x v="0"/>
    <x v="14"/>
    <x v="17"/>
    <x v="1"/>
    <x v="17"/>
    <x v="16"/>
    <x v="1"/>
    <x v="17"/>
    <x v="7"/>
    <x v="18"/>
    <x v="14"/>
    <x v="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7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27:D34" firstHeaderRow="1" firstDataRow="1" firstDataCol="1"/>
  <pivotFields count="14"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4" Type="http://schemas.openxmlformats.org/officeDocument/2006/relationships/vmlDrawing" Target="../drawings/vmlDrawing1.vml"/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1.x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ctrlProp" Target="../ctrlProps/ctrlProp96.xml"/><Relationship Id="rId98" Type="http://schemas.openxmlformats.org/officeDocument/2006/relationships/ctrlProp" Target="../ctrlProps/ctrlProp95.xml"/><Relationship Id="rId97" Type="http://schemas.openxmlformats.org/officeDocument/2006/relationships/ctrlProp" Target="../ctrlProps/ctrlProp94.xml"/><Relationship Id="rId96" Type="http://schemas.openxmlformats.org/officeDocument/2006/relationships/ctrlProp" Target="../ctrlProps/ctrlProp93.xml"/><Relationship Id="rId95" Type="http://schemas.openxmlformats.org/officeDocument/2006/relationships/ctrlProp" Target="../ctrlProps/ctrlProp92.xml"/><Relationship Id="rId94" Type="http://schemas.openxmlformats.org/officeDocument/2006/relationships/ctrlProp" Target="../ctrlProps/ctrlProp91.xml"/><Relationship Id="rId93" Type="http://schemas.openxmlformats.org/officeDocument/2006/relationships/ctrlProp" Target="../ctrlProps/ctrlProp90.xml"/><Relationship Id="rId92" Type="http://schemas.openxmlformats.org/officeDocument/2006/relationships/ctrlProp" Target="../ctrlProps/ctrlProp89.xml"/><Relationship Id="rId91" Type="http://schemas.openxmlformats.org/officeDocument/2006/relationships/ctrlProp" Target="../ctrlProps/ctrlProp88.xml"/><Relationship Id="rId90" Type="http://schemas.openxmlformats.org/officeDocument/2006/relationships/ctrlProp" Target="../ctrlProps/ctrlProp87.xml"/><Relationship Id="rId9" Type="http://schemas.openxmlformats.org/officeDocument/2006/relationships/ctrlProp" Target="../ctrlProps/ctrlProp6.xml"/><Relationship Id="rId89" Type="http://schemas.openxmlformats.org/officeDocument/2006/relationships/ctrlProp" Target="../ctrlProps/ctrlProp86.xml"/><Relationship Id="rId88" Type="http://schemas.openxmlformats.org/officeDocument/2006/relationships/ctrlProp" Target="../ctrlProps/ctrlProp85.xml"/><Relationship Id="rId87" Type="http://schemas.openxmlformats.org/officeDocument/2006/relationships/ctrlProp" Target="../ctrlProps/ctrlProp84.xml"/><Relationship Id="rId86" Type="http://schemas.openxmlformats.org/officeDocument/2006/relationships/ctrlProp" Target="../ctrlProps/ctrlProp83.xml"/><Relationship Id="rId85" Type="http://schemas.openxmlformats.org/officeDocument/2006/relationships/ctrlProp" Target="../ctrlProps/ctrlProp82.xml"/><Relationship Id="rId84" Type="http://schemas.openxmlformats.org/officeDocument/2006/relationships/ctrlProp" Target="../ctrlProps/ctrlProp81.xml"/><Relationship Id="rId83" Type="http://schemas.openxmlformats.org/officeDocument/2006/relationships/ctrlProp" Target="../ctrlProps/ctrlProp80.xml"/><Relationship Id="rId82" Type="http://schemas.openxmlformats.org/officeDocument/2006/relationships/ctrlProp" Target="../ctrlProps/ctrlProp79.xml"/><Relationship Id="rId81" Type="http://schemas.openxmlformats.org/officeDocument/2006/relationships/ctrlProp" Target="../ctrlProps/ctrlProp78.xml"/><Relationship Id="rId80" Type="http://schemas.openxmlformats.org/officeDocument/2006/relationships/ctrlProp" Target="../ctrlProps/ctrlProp77.xml"/><Relationship Id="rId8" Type="http://schemas.openxmlformats.org/officeDocument/2006/relationships/ctrlProp" Target="../ctrlProps/ctrlProp5.xml"/><Relationship Id="rId79" Type="http://schemas.openxmlformats.org/officeDocument/2006/relationships/ctrlProp" Target="../ctrlProps/ctrlProp76.xml"/><Relationship Id="rId78" Type="http://schemas.openxmlformats.org/officeDocument/2006/relationships/ctrlProp" Target="../ctrlProps/ctrlProp75.xml"/><Relationship Id="rId77" Type="http://schemas.openxmlformats.org/officeDocument/2006/relationships/ctrlProp" Target="../ctrlProps/ctrlProp74.xml"/><Relationship Id="rId76" Type="http://schemas.openxmlformats.org/officeDocument/2006/relationships/ctrlProp" Target="../ctrlProps/ctrlProp73.xml"/><Relationship Id="rId75" Type="http://schemas.openxmlformats.org/officeDocument/2006/relationships/ctrlProp" Target="../ctrlProps/ctrlProp72.xml"/><Relationship Id="rId74" Type="http://schemas.openxmlformats.org/officeDocument/2006/relationships/ctrlProp" Target="../ctrlProps/ctrlProp71.xml"/><Relationship Id="rId73" Type="http://schemas.openxmlformats.org/officeDocument/2006/relationships/ctrlProp" Target="../ctrlProps/ctrlProp70.xml"/><Relationship Id="rId72" Type="http://schemas.openxmlformats.org/officeDocument/2006/relationships/ctrlProp" Target="../ctrlProps/ctrlProp69.xml"/><Relationship Id="rId71" Type="http://schemas.openxmlformats.org/officeDocument/2006/relationships/ctrlProp" Target="../ctrlProps/ctrlProp68.xml"/><Relationship Id="rId70" Type="http://schemas.openxmlformats.org/officeDocument/2006/relationships/ctrlProp" Target="../ctrlProps/ctrlProp67.xml"/><Relationship Id="rId7" Type="http://schemas.openxmlformats.org/officeDocument/2006/relationships/ctrlProp" Target="../ctrlProps/ctrlProp4.xml"/><Relationship Id="rId69" Type="http://schemas.openxmlformats.org/officeDocument/2006/relationships/ctrlProp" Target="../ctrlProps/ctrlProp66.xml"/><Relationship Id="rId68" Type="http://schemas.openxmlformats.org/officeDocument/2006/relationships/ctrlProp" Target="../ctrlProps/ctrlProp65.xml"/><Relationship Id="rId67" Type="http://schemas.openxmlformats.org/officeDocument/2006/relationships/ctrlProp" Target="../ctrlProps/ctrlProp64.xml"/><Relationship Id="rId66" Type="http://schemas.openxmlformats.org/officeDocument/2006/relationships/ctrlProp" Target="../ctrlProps/ctrlProp63.xml"/><Relationship Id="rId65" Type="http://schemas.openxmlformats.org/officeDocument/2006/relationships/ctrlProp" Target="../ctrlProps/ctrlProp62.xml"/><Relationship Id="rId64" Type="http://schemas.openxmlformats.org/officeDocument/2006/relationships/ctrlProp" Target="../ctrlProps/ctrlProp61.xml"/><Relationship Id="rId63" Type="http://schemas.openxmlformats.org/officeDocument/2006/relationships/ctrlProp" Target="../ctrlProps/ctrlProp60.xml"/><Relationship Id="rId62" Type="http://schemas.openxmlformats.org/officeDocument/2006/relationships/ctrlProp" Target="../ctrlProps/ctrlProp59.xml"/><Relationship Id="rId61" Type="http://schemas.openxmlformats.org/officeDocument/2006/relationships/ctrlProp" Target="../ctrlProps/ctrlProp58.xml"/><Relationship Id="rId60" Type="http://schemas.openxmlformats.org/officeDocument/2006/relationships/ctrlProp" Target="../ctrlProps/ctrlProp57.xml"/><Relationship Id="rId6" Type="http://schemas.openxmlformats.org/officeDocument/2006/relationships/ctrlProp" Target="../ctrlProps/ctrlProp3.xml"/><Relationship Id="rId59" Type="http://schemas.openxmlformats.org/officeDocument/2006/relationships/ctrlProp" Target="../ctrlProps/ctrlProp56.xml"/><Relationship Id="rId58" Type="http://schemas.openxmlformats.org/officeDocument/2006/relationships/ctrlProp" Target="../ctrlProps/ctrlProp55.xml"/><Relationship Id="rId57" Type="http://schemas.openxmlformats.org/officeDocument/2006/relationships/ctrlProp" Target="../ctrlProps/ctrlProp54.xml"/><Relationship Id="rId56" Type="http://schemas.openxmlformats.org/officeDocument/2006/relationships/ctrlProp" Target="../ctrlProps/ctrlProp53.xml"/><Relationship Id="rId55" Type="http://schemas.openxmlformats.org/officeDocument/2006/relationships/ctrlProp" Target="../ctrlProps/ctrlProp52.xml"/><Relationship Id="rId54" Type="http://schemas.openxmlformats.org/officeDocument/2006/relationships/ctrlProp" Target="../ctrlProps/ctrlProp51.xml"/><Relationship Id="rId53" Type="http://schemas.openxmlformats.org/officeDocument/2006/relationships/ctrlProp" Target="../ctrlProps/ctrlProp50.xml"/><Relationship Id="rId52" Type="http://schemas.openxmlformats.org/officeDocument/2006/relationships/ctrlProp" Target="../ctrlProps/ctrlProp49.xml"/><Relationship Id="rId51" Type="http://schemas.openxmlformats.org/officeDocument/2006/relationships/ctrlProp" Target="../ctrlProps/ctrlProp48.xml"/><Relationship Id="rId50" Type="http://schemas.openxmlformats.org/officeDocument/2006/relationships/ctrlProp" Target="../ctrlProps/ctrlProp47.xml"/><Relationship Id="rId5" Type="http://schemas.openxmlformats.org/officeDocument/2006/relationships/ctrlProp" Target="../ctrlProps/ctrlProp2.xml"/><Relationship Id="rId49" Type="http://schemas.openxmlformats.org/officeDocument/2006/relationships/ctrlProp" Target="../ctrlProps/ctrlProp46.xml"/><Relationship Id="rId48" Type="http://schemas.openxmlformats.org/officeDocument/2006/relationships/ctrlProp" Target="../ctrlProps/ctrlProp45.xml"/><Relationship Id="rId47" Type="http://schemas.openxmlformats.org/officeDocument/2006/relationships/ctrlProp" Target="../ctrlProps/ctrlProp44.xml"/><Relationship Id="rId46" Type="http://schemas.openxmlformats.org/officeDocument/2006/relationships/ctrlProp" Target="../ctrlProps/ctrlProp43.xml"/><Relationship Id="rId45" Type="http://schemas.openxmlformats.org/officeDocument/2006/relationships/ctrlProp" Target="../ctrlProps/ctrlProp42.xml"/><Relationship Id="rId44" Type="http://schemas.openxmlformats.org/officeDocument/2006/relationships/ctrlProp" Target="../ctrlProps/ctrlProp41.xml"/><Relationship Id="rId43" Type="http://schemas.openxmlformats.org/officeDocument/2006/relationships/ctrlProp" Target="../ctrlProps/ctrlProp40.xml"/><Relationship Id="rId42" Type="http://schemas.openxmlformats.org/officeDocument/2006/relationships/ctrlProp" Target="../ctrlProps/ctrlProp39.xml"/><Relationship Id="rId41" Type="http://schemas.openxmlformats.org/officeDocument/2006/relationships/ctrlProp" Target="../ctrlProps/ctrlProp38.xml"/><Relationship Id="rId40" Type="http://schemas.openxmlformats.org/officeDocument/2006/relationships/ctrlProp" Target="../ctrlProps/ctrlProp37.xml"/><Relationship Id="rId4" Type="http://schemas.openxmlformats.org/officeDocument/2006/relationships/ctrlProp" Target="../ctrlProps/ctrlProp1.xml"/><Relationship Id="rId39" Type="http://schemas.openxmlformats.org/officeDocument/2006/relationships/ctrlProp" Target="../ctrlProps/ctrlProp36.xml"/><Relationship Id="rId38" Type="http://schemas.openxmlformats.org/officeDocument/2006/relationships/ctrlProp" Target="../ctrlProps/ctrlProp35.xml"/><Relationship Id="rId37" Type="http://schemas.openxmlformats.org/officeDocument/2006/relationships/ctrlProp" Target="../ctrlProps/ctrlProp34.xml"/><Relationship Id="rId36" Type="http://schemas.openxmlformats.org/officeDocument/2006/relationships/ctrlProp" Target="../ctrlProps/ctrlProp33.xml"/><Relationship Id="rId35" Type="http://schemas.openxmlformats.org/officeDocument/2006/relationships/ctrlProp" Target="../ctrlProps/ctrlProp32.xml"/><Relationship Id="rId34" Type="http://schemas.openxmlformats.org/officeDocument/2006/relationships/ctrlProp" Target="../ctrlProps/ctrlProp31.xml"/><Relationship Id="rId33" Type="http://schemas.openxmlformats.org/officeDocument/2006/relationships/ctrlProp" Target="../ctrlProps/ctrlProp30.xml"/><Relationship Id="rId32" Type="http://schemas.openxmlformats.org/officeDocument/2006/relationships/ctrlProp" Target="../ctrlProps/ctrlProp29.xml"/><Relationship Id="rId31" Type="http://schemas.openxmlformats.org/officeDocument/2006/relationships/ctrlProp" Target="../ctrlProps/ctrlProp28.xml"/><Relationship Id="rId30" Type="http://schemas.openxmlformats.org/officeDocument/2006/relationships/ctrlProp" Target="../ctrlProps/ctrlProp27.xml"/><Relationship Id="rId3" Type="http://schemas.openxmlformats.org/officeDocument/2006/relationships/vmlDrawing" Target="../drawings/vmlDrawing2.vml"/><Relationship Id="rId29" Type="http://schemas.openxmlformats.org/officeDocument/2006/relationships/ctrlProp" Target="../ctrlProps/ctrlProp26.xml"/><Relationship Id="rId28" Type="http://schemas.openxmlformats.org/officeDocument/2006/relationships/ctrlProp" Target="../ctrlProps/ctrlProp25.xml"/><Relationship Id="rId27" Type="http://schemas.openxmlformats.org/officeDocument/2006/relationships/ctrlProp" Target="../ctrlProps/ctrlProp24.xml"/><Relationship Id="rId26" Type="http://schemas.openxmlformats.org/officeDocument/2006/relationships/ctrlProp" Target="../ctrlProps/ctrlProp23.xml"/><Relationship Id="rId25" Type="http://schemas.openxmlformats.org/officeDocument/2006/relationships/ctrlProp" Target="../ctrlProps/ctrlProp22.xml"/><Relationship Id="rId24" Type="http://schemas.openxmlformats.org/officeDocument/2006/relationships/ctrlProp" Target="../ctrlProps/ctrlProp21.xml"/><Relationship Id="rId23" Type="http://schemas.openxmlformats.org/officeDocument/2006/relationships/ctrlProp" Target="../ctrlProps/ctrlProp20.xml"/><Relationship Id="rId22" Type="http://schemas.openxmlformats.org/officeDocument/2006/relationships/ctrlProp" Target="../ctrlProps/ctrlProp19.xml"/><Relationship Id="rId21" Type="http://schemas.openxmlformats.org/officeDocument/2006/relationships/ctrlProp" Target="../ctrlProps/ctrlProp18.xml"/><Relationship Id="rId20" Type="http://schemas.openxmlformats.org/officeDocument/2006/relationships/ctrlProp" Target="../ctrlProps/ctrlProp17.xml"/><Relationship Id="rId2" Type="http://schemas.openxmlformats.org/officeDocument/2006/relationships/drawing" Target="../drawings/drawing3.xml"/><Relationship Id="rId19" Type="http://schemas.openxmlformats.org/officeDocument/2006/relationships/ctrlProp" Target="../ctrlProps/ctrlProp16.xml"/><Relationship Id="rId18" Type="http://schemas.openxmlformats.org/officeDocument/2006/relationships/ctrlProp" Target="../ctrlProps/ctrlProp15.xml"/><Relationship Id="rId17" Type="http://schemas.openxmlformats.org/officeDocument/2006/relationships/ctrlProp" Target="../ctrlProps/ctrlProp14.xml"/><Relationship Id="rId16" Type="http://schemas.openxmlformats.org/officeDocument/2006/relationships/ctrlProp" Target="../ctrlProps/ctrlProp13.xml"/><Relationship Id="rId151" Type="http://schemas.openxmlformats.org/officeDocument/2006/relationships/ctrlProp" Target="../ctrlProps/ctrlProp148.xml"/><Relationship Id="rId150" Type="http://schemas.openxmlformats.org/officeDocument/2006/relationships/ctrlProp" Target="../ctrlProps/ctrlProp147.xml"/><Relationship Id="rId15" Type="http://schemas.openxmlformats.org/officeDocument/2006/relationships/ctrlProp" Target="../ctrlProps/ctrlProp12.xml"/><Relationship Id="rId149" Type="http://schemas.openxmlformats.org/officeDocument/2006/relationships/ctrlProp" Target="../ctrlProps/ctrlProp146.xml"/><Relationship Id="rId148" Type="http://schemas.openxmlformats.org/officeDocument/2006/relationships/ctrlProp" Target="../ctrlProps/ctrlProp145.xml"/><Relationship Id="rId147" Type="http://schemas.openxmlformats.org/officeDocument/2006/relationships/ctrlProp" Target="../ctrlProps/ctrlProp144.xml"/><Relationship Id="rId146" Type="http://schemas.openxmlformats.org/officeDocument/2006/relationships/ctrlProp" Target="../ctrlProps/ctrlProp143.xml"/><Relationship Id="rId145" Type="http://schemas.openxmlformats.org/officeDocument/2006/relationships/ctrlProp" Target="../ctrlProps/ctrlProp142.xml"/><Relationship Id="rId144" Type="http://schemas.openxmlformats.org/officeDocument/2006/relationships/ctrlProp" Target="../ctrlProps/ctrlProp141.xml"/><Relationship Id="rId143" Type="http://schemas.openxmlformats.org/officeDocument/2006/relationships/ctrlProp" Target="../ctrlProps/ctrlProp140.xml"/><Relationship Id="rId142" Type="http://schemas.openxmlformats.org/officeDocument/2006/relationships/ctrlProp" Target="../ctrlProps/ctrlProp139.xml"/><Relationship Id="rId141" Type="http://schemas.openxmlformats.org/officeDocument/2006/relationships/ctrlProp" Target="../ctrlProps/ctrlProp138.xml"/><Relationship Id="rId140" Type="http://schemas.openxmlformats.org/officeDocument/2006/relationships/ctrlProp" Target="../ctrlProps/ctrlProp137.xml"/><Relationship Id="rId14" Type="http://schemas.openxmlformats.org/officeDocument/2006/relationships/ctrlProp" Target="../ctrlProps/ctrlProp11.xml"/><Relationship Id="rId139" Type="http://schemas.openxmlformats.org/officeDocument/2006/relationships/ctrlProp" Target="../ctrlProps/ctrlProp136.xml"/><Relationship Id="rId138" Type="http://schemas.openxmlformats.org/officeDocument/2006/relationships/ctrlProp" Target="../ctrlProps/ctrlProp135.xml"/><Relationship Id="rId137" Type="http://schemas.openxmlformats.org/officeDocument/2006/relationships/ctrlProp" Target="../ctrlProps/ctrlProp134.xml"/><Relationship Id="rId136" Type="http://schemas.openxmlformats.org/officeDocument/2006/relationships/ctrlProp" Target="../ctrlProps/ctrlProp133.xml"/><Relationship Id="rId135" Type="http://schemas.openxmlformats.org/officeDocument/2006/relationships/ctrlProp" Target="../ctrlProps/ctrlProp132.xml"/><Relationship Id="rId134" Type="http://schemas.openxmlformats.org/officeDocument/2006/relationships/ctrlProp" Target="../ctrlProps/ctrlProp131.xml"/><Relationship Id="rId133" Type="http://schemas.openxmlformats.org/officeDocument/2006/relationships/ctrlProp" Target="../ctrlProps/ctrlProp130.xml"/><Relationship Id="rId132" Type="http://schemas.openxmlformats.org/officeDocument/2006/relationships/ctrlProp" Target="../ctrlProps/ctrlProp129.xml"/><Relationship Id="rId131" Type="http://schemas.openxmlformats.org/officeDocument/2006/relationships/ctrlProp" Target="../ctrlProps/ctrlProp128.xml"/><Relationship Id="rId130" Type="http://schemas.openxmlformats.org/officeDocument/2006/relationships/ctrlProp" Target="../ctrlProps/ctrlProp127.xml"/><Relationship Id="rId13" Type="http://schemas.openxmlformats.org/officeDocument/2006/relationships/ctrlProp" Target="../ctrlProps/ctrlProp10.xml"/><Relationship Id="rId129" Type="http://schemas.openxmlformats.org/officeDocument/2006/relationships/ctrlProp" Target="../ctrlProps/ctrlProp126.xml"/><Relationship Id="rId128" Type="http://schemas.openxmlformats.org/officeDocument/2006/relationships/ctrlProp" Target="../ctrlProps/ctrlProp125.xml"/><Relationship Id="rId127" Type="http://schemas.openxmlformats.org/officeDocument/2006/relationships/ctrlProp" Target="../ctrlProps/ctrlProp124.xml"/><Relationship Id="rId126" Type="http://schemas.openxmlformats.org/officeDocument/2006/relationships/ctrlProp" Target="../ctrlProps/ctrlProp123.xml"/><Relationship Id="rId125" Type="http://schemas.openxmlformats.org/officeDocument/2006/relationships/ctrlProp" Target="../ctrlProps/ctrlProp122.xml"/><Relationship Id="rId124" Type="http://schemas.openxmlformats.org/officeDocument/2006/relationships/ctrlProp" Target="../ctrlProps/ctrlProp121.xml"/><Relationship Id="rId123" Type="http://schemas.openxmlformats.org/officeDocument/2006/relationships/ctrlProp" Target="../ctrlProps/ctrlProp120.xml"/><Relationship Id="rId122" Type="http://schemas.openxmlformats.org/officeDocument/2006/relationships/ctrlProp" Target="../ctrlProps/ctrlProp119.xml"/><Relationship Id="rId121" Type="http://schemas.openxmlformats.org/officeDocument/2006/relationships/ctrlProp" Target="../ctrlProps/ctrlProp118.xml"/><Relationship Id="rId120" Type="http://schemas.openxmlformats.org/officeDocument/2006/relationships/ctrlProp" Target="../ctrlProps/ctrlProp117.xml"/><Relationship Id="rId12" Type="http://schemas.openxmlformats.org/officeDocument/2006/relationships/ctrlProp" Target="../ctrlProps/ctrlProp9.xml"/><Relationship Id="rId119" Type="http://schemas.openxmlformats.org/officeDocument/2006/relationships/ctrlProp" Target="../ctrlProps/ctrlProp116.xml"/><Relationship Id="rId118" Type="http://schemas.openxmlformats.org/officeDocument/2006/relationships/ctrlProp" Target="../ctrlProps/ctrlProp115.xml"/><Relationship Id="rId117" Type="http://schemas.openxmlformats.org/officeDocument/2006/relationships/ctrlProp" Target="../ctrlProps/ctrlProp114.xml"/><Relationship Id="rId116" Type="http://schemas.openxmlformats.org/officeDocument/2006/relationships/ctrlProp" Target="../ctrlProps/ctrlProp113.xml"/><Relationship Id="rId115" Type="http://schemas.openxmlformats.org/officeDocument/2006/relationships/ctrlProp" Target="../ctrlProps/ctrlProp112.xml"/><Relationship Id="rId114" Type="http://schemas.openxmlformats.org/officeDocument/2006/relationships/ctrlProp" Target="../ctrlProps/ctrlProp111.xml"/><Relationship Id="rId113" Type="http://schemas.openxmlformats.org/officeDocument/2006/relationships/ctrlProp" Target="../ctrlProps/ctrlProp110.xml"/><Relationship Id="rId112" Type="http://schemas.openxmlformats.org/officeDocument/2006/relationships/ctrlProp" Target="../ctrlProps/ctrlProp109.xml"/><Relationship Id="rId111" Type="http://schemas.openxmlformats.org/officeDocument/2006/relationships/ctrlProp" Target="../ctrlProps/ctrlProp108.xml"/><Relationship Id="rId110" Type="http://schemas.openxmlformats.org/officeDocument/2006/relationships/ctrlProp" Target="../ctrlProps/ctrlProp107.xml"/><Relationship Id="rId11" Type="http://schemas.openxmlformats.org/officeDocument/2006/relationships/ctrlProp" Target="../ctrlProps/ctrlProp8.xml"/><Relationship Id="rId109" Type="http://schemas.openxmlformats.org/officeDocument/2006/relationships/ctrlProp" Target="../ctrlProps/ctrlProp106.xml"/><Relationship Id="rId108" Type="http://schemas.openxmlformats.org/officeDocument/2006/relationships/ctrlProp" Target="../ctrlProps/ctrlProp105.xml"/><Relationship Id="rId107" Type="http://schemas.openxmlformats.org/officeDocument/2006/relationships/ctrlProp" Target="../ctrlProps/ctrlProp104.xml"/><Relationship Id="rId106" Type="http://schemas.openxmlformats.org/officeDocument/2006/relationships/ctrlProp" Target="../ctrlProps/ctrlProp103.xml"/><Relationship Id="rId105" Type="http://schemas.openxmlformats.org/officeDocument/2006/relationships/ctrlProp" Target="../ctrlProps/ctrlProp102.xml"/><Relationship Id="rId104" Type="http://schemas.openxmlformats.org/officeDocument/2006/relationships/ctrlProp" Target="../ctrlProps/ctrlProp101.xml"/><Relationship Id="rId103" Type="http://schemas.openxmlformats.org/officeDocument/2006/relationships/ctrlProp" Target="../ctrlProps/ctrlProp100.xml"/><Relationship Id="rId102" Type="http://schemas.openxmlformats.org/officeDocument/2006/relationships/ctrlProp" Target="../ctrlProps/ctrlProp99.xml"/><Relationship Id="rId101" Type="http://schemas.openxmlformats.org/officeDocument/2006/relationships/ctrlProp" Target="../ctrlProps/ctrlProp98.xml"/><Relationship Id="rId100" Type="http://schemas.openxmlformats.org/officeDocument/2006/relationships/ctrlProp" Target="../ctrlProps/ctrlProp97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2"/>
  <sheetViews>
    <sheetView tabSelected="1" topLeftCell="A22" workbookViewId="0">
      <selection activeCell="I38" sqref="I38"/>
    </sheetView>
  </sheetViews>
  <sheetFormatPr defaultColWidth="9" defaultRowHeight="25" customHeight="1"/>
  <cols>
    <col min="1" max="1" width="5" style="73" customWidth="1"/>
    <col min="2" max="3" width="7.375" style="74"/>
    <col min="4" max="4" width="17.25" style="74"/>
    <col min="5" max="5" width="9.5" style="74" customWidth="1"/>
    <col min="6" max="7" width="7.375" style="74"/>
    <col min="8" max="8" width="17.25" style="74"/>
    <col min="9" max="9" width="10.125" style="74" customWidth="1"/>
    <col min="10" max="11" width="8.75" style="74" customWidth="1"/>
    <col min="12" max="12" width="7.5" style="74" customWidth="1"/>
    <col min="13" max="13" width="10.875" style="74" customWidth="1"/>
    <col min="14" max="14" width="6.875" style="74" customWidth="1"/>
    <col min="15" max="15" width="10.375" style="74" customWidth="1"/>
    <col min="16" max="16" width="21.875" style="75" customWidth="1"/>
    <col min="17" max="16384" width="9" style="74"/>
  </cols>
  <sheetData>
    <row r="1" s="74" customFormat="1" customHeight="1" spans="1:16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84"/>
    </row>
    <row r="2" s="71" customFormat="1" customHeight="1" spans="1:16">
      <c r="A2" s="76" t="s">
        <v>1</v>
      </c>
      <c r="B2" s="76" t="s">
        <v>2</v>
      </c>
      <c r="C2" s="76" t="s">
        <v>3</v>
      </c>
      <c r="D2" s="76" t="s">
        <v>4</v>
      </c>
      <c r="E2" s="76" t="s">
        <v>5</v>
      </c>
      <c r="F2" s="76" t="s">
        <v>6</v>
      </c>
      <c r="G2" s="76" t="s">
        <v>7</v>
      </c>
      <c r="H2" s="76" t="s">
        <v>8</v>
      </c>
      <c r="I2" s="76" t="s">
        <v>9</v>
      </c>
      <c r="J2" s="76" t="s">
        <v>10</v>
      </c>
      <c r="K2" s="76" t="s">
        <v>11</v>
      </c>
      <c r="L2" s="76" t="s">
        <v>12</v>
      </c>
      <c r="M2" s="76" t="s">
        <v>13</v>
      </c>
      <c r="N2" s="76" t="s">
        <v>14</v>
      </c>
      <c r="O2" s="76" t="s">
        <v>15</v>
      </c>
      <c r="P2" s="76" t="s">
        <v>16</v>
      </c>
    </row>
    <row r="3" s="72" customFormat="1" customHeight="1" spans="1:16">
      <c r="A3" s="77"/>
      <c r="B3" s="78" t="s">
        <v>17</v>
      </c>
      <c r="C3" s="78" t="s">
        <v>18</v>
      </c>
      <c r="D3" s="78" t="s">
        <v>19</v>
      </c>
      <c r="E3" s="79">
        <v>22</v>
      </c>
      <c r="F3" s="79">
        <v>179</v>
      </c>
      <c r="G3" s="79">
        <v>19</v>
      </c>
      <c r="H3" s="79">
        <v>3401</v>
      </c>
      <c r="I3" s="82">
        <v>48</v>
      </c>
      <c r="J3" s="79">
        <v>19</v>
      </c>
      <c r="K3" s="79">
        <v>912</v>
      </c>
      <c r="L3" s="79">
        <v>0</v>
      </c>
      <c r="M3" s="79">
        <v>4313</v>
      </c>
      <c r="N3" s="82">
        <v>110</v>
      </c>
      <c r="O3" s="82">
        <v>4423</v>
      </c>
      <c r="P3" s="85" t="s">
        <v>20</v>
      </c>
    </row>
    <row r="4" s="72" customFormat="1" customHeight="1" spans="1:16">
      <c r="A4" s="77"/>
      <c r="B4" s="78" t="s">
        <v>17</v>
      </c>
      <c r="C4" s="78" t="s">
        <v>21</v>
      </c>
      <c r="D4" s="78" t="s">
        <v>19</v>
      </c>
      <c r="E4" s="79">
        <v>25.5</v>
      </c>
      <c r="F4" s="79">
        <v>204</v>
      </c>
      <c r="G4" s="79">
        <v>19</v>
      </c>
      <c r="H4" s="79">
        <v>3876</v>
      </c>
      <c r="I4" s="82">
        <v>43.5</v>
      </c>
      <c r="J4" s="79">
        <v>19</v>
      </c>
      <c r="K4" s="79">
        <v>826.5</v>
      </c>
      <c r="L4" s="79">
        <v>0</v>
      </c>
      <c r="M4" s="79">
        <v>4702.5</v>
      </c>
      <c r="N4" s="82">
        <v>127.5</v>
      </c>
      <c r="O4" s="82">
        <v>4830</v>
      </c>
      <c r="P4" s="85" t="s">
        <v>20</v>
      </c>
    </row>
    <row r="5" s="72" customFormat="1" customHeight="1" spans="1:16">
      <c r="A5" s="77"/>
      <c r="B5" s="78" t="s">
        <v>22</v>
      </c>
      <c r="C5" s="78" t="s">
        <v>23</v>
      </c>
      <c r="D5" s="78" t="s">
        <v>19</v>
      </c>
      <c r="E5" s="79">
        <v>17.5</v>
      </c>
      <c r="F5" s="79">
        <v>140</v>
      </c>
      <c r="G5" s="79">
        <v>18</v>
      </c>
      <c r="H5" s="79">
        <v>2520</v>
      </c>
      <c r="I5" s="82">
        <v>84</v>
      </c>
      <c r="J5" s="79">
        <v>18</v>
      </c>
      <c r="K5" s="79">
        <v>1512</v>
      </c>
      <c r="L5" s="79">
        <v>0</v>
      </c>
      <c r="M5" s="79">
        <v>4032</v>
      </c>
      <c r="N5" s="82">
        <v>87.5</v>
      </c>
      <c r="O5" s="82">
        <v>4119.5</v>
      </c>
      <c r="P5" s="85" t="s">
        <v>20</v>
      </c>
    </row>
    <row r="6" s="72" customFormat="1" customHeight="1" spans="1:16">
      <c r="A6" s="77"/>
      <c r="B6" s="78" t="s">
        <v>24</v>
      </c>
      <c r="C6" s="78" t="s">
        <v>25</v>
      </c>
      <c r="D6" s="78" t="s">
        <v>19</v>
      </c>
      <c r="E6" s="79">
        <v>11</v>
      </c>
      <c r="F6" s="79">
        <v>88</v>
      </c>
      <c r="G6" s="79">
        <v>18</v>
      </c>
      <c r="H6" s="79">
        <v>1584</v>
      </c>
      <c r="I6" s="82">
        <v>36</v>
      </c>
      <c r="J6" s="79">
        <v>18</v>
      </c>
      <c r="K6" s="79">
        <v>648</v>
      </c>
      <c r="L6" s="79">
        <v>0</v>
      </c>
      <c r="M6" s="79">
        <v>2232</v>
      </c>
      <c r="N6" s="82">
        <v>55</v>
      </c>
      <c r="O6" s="82">
        <v>2287</v>
      </c>
      <c r="P6" s="85" t="s">
        <v>20</v>
      </c>
    </row>
    <row r="7" s="72" customFormat="1" customHeight="1" spans="1:16">
      <c r="A7" s="77"/>
      <c r="B7" s="78" t="s">
        <v>24</v>
      </c>
      <c r="C7" s="78" t="s">
        <v>26</v>
      </c>
      <c r="D7" s="78" t="s">
        <v>19</v>
      </c>
      <c r="E7" s="79">
        <v>27</v>
      </c>
      <c r="F7" s="79">
        <v>216</v>
      </c>
      <c r="G7" s="79">
        <v>18</v>
      </c>
      <c r="H7" s="79">
        <v>3888</v>
      </c>
      <c r="I7" s="82">
        <v>79</v>
      </c>
      <c r="J7" s="79">
        <v>18</v>
      </c>
      <c r="K7" s="79">
        <v>1422</v>
      </c>
      <c r="L7" s="79">
        <v>0</v>
      </c>
      <c r="M7" s="79">
        <v>5310</v>
      </c>
      <c r="N7" s="82">
        <v>135</v>
      </c>
      <c r="O7" s="82">
        <v>5445</v>
      </c>
      <c r="P7" s="85" t="s">
        <v>20</v>
      </c>
    </row>
    <row r="8" s="72" customFormat="1" customHeight="1" spans="1:16">
      <c r="A8" s="77"/>
      <c r="B8" s="78" t="s">
        <v>24</v>
      </c>
      <c r="C8" s="78" t="s">
        <v>27</v>
      </c>
      <c r="D8" s="78" t="s">
        <v>19</v>
      </c>
      <c r="E8" s="79">
        <v>28</v>
      </c>
      <c r="F8" s="79">
        <v>224</v>
      </c>
      <c r="G8" s="79">
        <v>18</v>
      </c>
      <c r="H8" s="79">
        <v>4032</v>
      </c>
      <c r="I8" s="82">
        <v>79</v>
      </c>
      <c r="J8" s="79">
        <v>18</v>
      </c>
      <c r="K8" s="79">
        <v>1422</v>
      </c>
      <c r="L8" s="79">
        <v>0</v>
      </c>
      <c r="M8" s="79">
        <v>5454</v>
      </c>
      <c r="N8" s="82">
        <v>140</v>
      </c>
      <c r="O8" s="82">
        <v>5594</v>
      </c>
      <c r="P8" s="85" t="s">
        <v>20</v>
      </c>
    </row>
    <row r="9" s="72" customFormat="1" customHeight="1" spans="1:16">
      <c r="A9" s="77"/>
      <c r="B9" s="78" t="s">
        <v>24</v>
      </c>
      <c r="C9" s="78" t="s">
        <v>28</v>
      </c>
      <c r="D9" s="78" t="s">
        <v>19</v>
      </c>
      <c r="E9" s="79">
        <v>25</v>
      </c>
      <c r="F9" s="79">
        <v>200</v>
      </c>
      <c r="G9" s="79">
        <v>18</v>
      </c>
      <c r="H9" s="79">
        <v>3600</v>
      </c>
      <c r="I9" s="82">
        <v>72</v>
      </c>
      <c r="J9" s="79">
        <v>18</v>
      </c>
      <c r="K9" s="79">
        <v>1296</v>
      </c>
      <c r="L9" s="79">
        <v>0</v>
      </c>
      <c r="M9" s="79">
        <v>4896</v>
      </c>
      <c r="N9" s="82">
        <v>125</v>
      </c>
      <c r="O9" s="82">
        <v>5021</v>
      </c>
      <c r="P9" s="85" t="s">
        <v>20</v>
      </c>
    </row>
    <row r="10" s="72" customFormat="1" customHeight="1" spans="1:16">
      <c r="A10" s="77"/>
      <c r="B10" s="78" t="s">
        <v>24</v>
      </c>
      <c r="C10" s="78" t="s">
        <v>29</v>
      </c>
      <c r="D10" s="78" t="s">
        <v>19</v>
      </c>
      <c r="E10" s="79">
        <v>9</v>
      </c>
      <c r="F10" s="79">
        <v>70.5</v>
      </c>
      <c r="G10" s="79">
        <v>18</v>
      </c>
      <c r="H10" s="79">
        <v>1269</v>
      </c>
      <c r="I10" s="82">
        <v>15</v>
      </c>
      <c r="J10" s="79">
        <v>18</v>
      </c>
      <c r="K10" s="79">
        <v>270</v>
      </c>
      <c r="L10" s="79">
        <v>-14</v>
      </c>
      <c r="M10" s="79">
        <v>1525</v>
      </c>
      <c r="N10" s="82">
        <v>45</v>
      </c>
      <c r="O10" s="82">
        <v>1570</v>
      </c>
      <c r="P10" s="85" t="s">
        <v>30</v>
      </c>
    </row>
    <row r="11" s="72" customFormat="1" customHeight="1" spans="1:16">
      <c r="A11" s="77"/>
      <c r="B11" s="78" t="s">
        <v>24</v>
      </c>
      <c r="C11" s="78" t="s">
        <v>31</v>
      </c>
      <c r="D11" s="78" t="s">
        <v>19</v>
      </c>
      <c r="E11" s="79">
        <v>26.5</v>
      </c>
      <c r="F11" s="79">
        <v>211.5</v>
      </c>
      <c r="G11" s="79">
        <v>18</v>
      </c>
      <c r="H11" s="79">
        <v>3807</v>
      </c>
      <c r="I11" s="82">
        <v>75</v>
      </c>
      <c r="J11" s="79">
        <v>18</v>
      </c>
      <c r="K11" s="79">
        <v>1350</v>
      </c>
      <c r="L11" s="79">
        <v>-30</v>
      </c>
      <c r="M11" s="79">
        <v>5127</v>
      </c>
      <c r="N11" s="82">
        <v>132.5</v>
      </c>
      <c r="O11" s="82">
        <v>5259.5</v>
      </c>
      <c r="P11" s="85" t="s">
        <v>30</v>
      </c>
    </row>
    <row r="12" s="72" customFormat="1" customHeight="1" spans="1:16">
      <c r="A12" s="77"/>
      <c r="B12" s="78" t="s">
        <v>24</v>
      </c>
      <c r="C12" s="78" t="s">
        <v>32</v>
      </c>
      <c r="D12" s="78" t="s">
        <v>19</v>
      </c>
      <c r="E12" s="79">
        <v>25.5</v>
      </c>
      <c r="F12" s="79">
        <v>205.5</v>
      </c>
      <c r="G12" s="79">
        <v>18</v>
      </c>
      <c r="H12" s="79">
        <v>3699</v>
      </c>
      <c r="I12" s="82">
        <v>64.5</v>
      </c>
      <c r="J12" s="79">
        <v>18</v>
      </c>
      <c r="K12" s="79">
        <v>1161</v>
      </c>
      <c r="L12" s="79">
        <v>0</v>
      </c>
      <c r="M12" s="79">
        <v>4860</v>
      </c>
      <c r="N12" s="82">
        <v>127.5</v>
      </c>
      <c r="O12" s="82">
        <v>4987.5</v>
      </c>
      <c r="P12" s="85" t="s">
        <v>20</v>
      </c>
    </row>
    <row r="13" s="72" customFormat="1" customHeight="1" spans="1:16">
      <c r="A13" s="77"/>
      <c r="B13" s="78" t="s">
        <v>24</v>
      </c>
      <c r="C13" s="78" t="s">
        <v>33</v>
      </c>
      <c r="D13" s="78" t="s">
        <v>19</v>
      </c>
      <c r="E13" s="79">
        <v>5</v>
      </c>
      <c r="F13" s="79">
        <v>40</v>
      </c>
      <c r="G13" s="79">
        <v>18</v>
      </c>
      <c r="H13" s="79">
        <v>720</v>
      </c>
      <c r="I13" s="82">
        <v>12.5</v>
      </c>
      <c r="J13" s="79">
        <v>18</v>
      </c>
      <c r="K13" s="79">
        <v>225</v>
      </c>
      <c r="L13" s="79">
        <v>-189</v>
      </c>
      <c r="M13" s="79">
        <v>756</v>
      </c>
      <c r="N13" s="82">
        <v>25</v>
      </c>
      <c r="O13" s="82">
        <v>781</v>
      </c>
      <c r="P13" s="85">
        <v>0.8</v>
      </c>
    </row>
    <row r="14" s="72" customFormat="1" customHeight="1" spans="1:16">
      <c r="A14" s="77"/>
      <c r="B14" s="78" t="s">
        <v>24</v>
      </c>
      <c r="C14" s="78" t="s">
        <v>34</v>
      </c>
      <c r="D14" s="78" t="s">
        <v>19</v>
      </c>
      <c r="E14" s="79">
        <v>18</v>
      </c>
      <c r="F14" s="79">
        <v>144</v>
      </c>
      <c r="G14" s="79">
        <v>18</v>
      </c>
      <c r="H14" s="79">
        <v>2592</v>
      </c>
      <c r="I14" s="82">
        <v>54</v>
      </c>
      <c r="J14" s="79">
        <v>18</v>
      </c>
      <c r="K14" s="79">
        <v>972</v>
      </c>
      <c r="L14" s="79">
        <v>0</v>
      </c>
      <c r="M14" s="79">
        <v>3564</v>
      </c>
      <c r="N14" s="82">
        <v>90</v>
      </c>
      <c r="O14" s="82">
        <v>3654</v>
      </c>
      <c r="P14" s="85" t="s">
        <v>20</v>
      </c>
    </row>
    <row r="15" s="72" customFormat="1" customHeight="1" spans="1:16">
      <c r="A15" s="77"/>
      <c r="B15" s="78" t="s">
        <v>24</v>
      </c>
      <c r="C15" s="78" t="s">
        <v>35</v>
      </c>
      <c r="D15" s="78" t="s">
        <v>19</v>
      </c>
      <c r="E15" s="79">
        <v>20</v>
      </c>
      <c r="F15" s="79">
        <v>160</v>
      </c>
      <c r="G15" s="79">
        <v>18</v>
      </c>
      <c r="H15" s="79">
        <v>2880</v>
      </c>
      <c r="I15" s="82">
        <v>55.5</v>
      </c>
      <c r="J15" s="79">
        <v>18</v>
      </c>
      <c r="K15" s="79">
        <v>999</v>
      </c>
      <c r="L15" s="79">
        <v>47.5</v>
      </c>
      <c r="M15" s="79">
        <v>3926.5</v>
      </c>
      <c r="N15" s="82">
        <v>100</v>
      </c>
      <c r="O15" s="82">
        <v>4026.5</v>
      </c>
      <c r="P15" s="85" t="s">
        <v>20</v>
      </c>
    </row>
    <row r="16" s="72" customFormat="1" customHeight="1" spans="1:16">
      <c r="A16" s="77"/>
      <c r="B16" s="78" t="s">
        <v>24</v>
      </c>
      <c r="C16" s="78" t="s">
        <v>36</v>
      </c>
      <c r="D16" s="78" t="s">
        <v>19</v>
      </c>
      <c r="E16" s="79">
        <v>22</v>
      </c>
      <c r="F16" s="79">
        <v>175.5</v>
      </c>
      <c r="G16" s="79">
        <v>18</v>
      </c>
      <c r="H16" s="79">
        <v>3159</v>
      </c>
      <c r="I16" s="82">
        <v>59</v>
      </c>
      <c r="J16" s="79">
        <v>18</v>
      </c>
      <c r="K16" s="79">
        <v>1062</v>
      </c>
      <c r="L16" s="79">
        <v>0</v>
      </c>
      <c r="M16" s="79">
        <v>4221</v>
      </c>
      <c r="N16" s="82">
        <v>110</v>
      </c>
      <c r="O16" s="82">
        <v>4331</v>
      </c>
      <c r="P16" s="85" t="s">
        <v>20</v>
      </c>
    </row>
    <row r="17" s="72" customFormat="1" customHeight="1" spans="1:16">
      <c r="A17" s="77"/>
      <c r="B17" s="78" t="s">
        <v>24</v>
      </c>
      <c r="C17" s="78" t="s">
        <v>37</v>
      </c>
      <c r="D17" s="78" t="s">
        <v>19</v>
      </c>
      <c r="E17" s="79">
        <v>13</v>
      </c>
      <c r="F17" s="79">
        <v>104</v>
      </c>
      <c r="G17" s="79">
        <v>18</v>
      </c>
      <c r="H17" s="79">
        <v>1872</v>
      </c>
      <c r="I17" s="82">
        <v>39</v>
      </c>
      <c r="J17" s="79">
        <v>18</v>
      </c>
      <c r="K17" s="79">
        <v>702</v>
      </c>
      <c r="L17" s="79">
        <v>-514.8</v>
      </c>
      <c r="M17" s="79">
        <v>2059.2</v>
      </c>
      <c r="N17" s="82">
        <v>65</v>
      </c>
      <c r="O17" s="82">
        <v>2124.2</v>
      </c>
      <c r="P17" s="85">
        <v>0.8</v>
      </c>
    </row>
    <row r="18" s="72" customFormat="1" customHeight="1" spans="1:16">
      <c r="A18" s="77"/>
      <c r="B18" s="78" t="s">
        <v>38</v>
      </c>
      <c r="C18" s="78" t="s">
        <v>39</v>
      </c>
      <c r="D18" s="78" t="s">
        <v>19</v>
      </c>
      <c r="E18" s="79">
        <v>28</v>
      </c>
      <c r="F18" s="79">
        <v>224</v>
      </c>
      <c r="G18" s="79">
        <v>18</v>
      </c>
      <c r="H18" s="79">
        <v>4032</v>
      </c>
      <c r="I18" s="82">
        <v>71</v>
      </c>
      <c r="J18" s="79">
        <v>18</v>
      </c>
      <c r="K18" s="79">
        <v>1278</v>
      </c>
      <c r="L18" s="79">
        <v>-30</v>
      </c>
      <c r="M18" s="79">
        <v>5280</v>
      </c>
      <c r="N18" s="82">
        <v>140</v>
      </c>
      <c r="O18" s="82">
        <v>5420</v>
      </c>
      <c r="P18" s="85" t="s">
        <v>40</v>
      </c>
    </row>
    <row r="19" s="72" customFormat="1" customHeight="1" spans="1:16">
      <c r="A19" s="77"/>
      <c r="B19" s="78" t="s">
        <v>41</v>
      </c>
      <c r="C19" s="78" t="s">
        <v>42</v>
      </c>
      <c r="D19" s="78" t="s">
        <v>19</v>
      </c>
      <c r="E19" s="79">
        <v>19</v>
      </c>
      <c r="F19" s="79">
        <v>166.5</v>
      </c>
      <c r="G19" s="79">
        <v>19.5</v>
      </c>
      <c r="H19" s="79">
        <v>3246.75</v>
      </c>
      <c r="I19" s="82">
        <v>79</v>
      </c>
      <c r="J19" s="79">
        <v>20.5</v>
      </c>
      <c r="K19" s="79">
        <v>1619.5</v>
      </c>
      <c r="L19" s="79">
        <v>0</v>
      </c>
      <c r="M19" s="79">
        <v>4866.25</v>
      </c>
      <c r="N19" s="82">
        <v>95</v>
      </c>
      <c r="O19" s="82">
        <v>4961.25</v>
      </c>
      <c r="P19" s="85" t="s">
        <v>20</v>
      </c>
    </row>
    <row r="20" s="72" customFormat="1" customHeight="1" spans="1:16">
      <c r="A20" s="77"/>
      <c r="B20" s="78" t="s">
        <v>41</v>
      </c>
      <c r="C20" s="78" t="s">
        <v>43</v>
      </c>
      <c r="D20" s="78" t="s">
        <v>19</v>
      </c>
      <c r="E20" s="79">
        <v>14</v>
      </c>
      <c r="F20" s="79">
        <v>112</v>
      </c>
      <c r="G20" s="79">
        <v>19.5</v>
      </c>
      <c r="H20" s="79">
        <v>2184</v>
      </c>
      <c r="I20" s="82">
        <v>43</v>
      </c>
      <c r="J20" s="79">
        <v>20.5</v>
      </c>
      <c r="K20" s="79">
        <v>881.5</v>
      </c>
      <c r="L20" s="79">
        <v>-47.5</v>
      </c>
      <c r="M20" s="79">
        <v>3018</v>
      </c>
      <c r="N20" s="82">
        <v>70</v>
      </c>
      <c r="O20" s="82">
        <v>3088</v>
      </c>
      <c r="P20" s="85" t="s">
        <v>44</v>
      </c>
    </row>
    <row r="21" s="72" customFormat="1" customHeight="1" spans="1:16">
      <c r="A21" s="77"/>
      <c r="B21" s="78" t="s">
        <v>45</v>
      </c>
      <c r="C21" s="78" t="s">
        <v>46</v>
      </c>
      <c r="D21" s="78" t="s">
        <v>19</v>
      </c>
      <c r="E21" s="79">
        <v>14</v>
      </c>
      <c r="F21" s="79">
        <v>106</v>
      </c>
      <c r="G21" s="79">
        <v>18</v>
      </c>
      <c r="H21" s="79">
        <v>1908</v>
      </c>
      <c r="I21" s="82">
        <v>44</v>
      </c>
      <c r="J21" s="79">
        <v>18</v>
      </c>
      <c r="K21" s="79">
        <v>792</v>
      </c>
      <c r="L21" s="79">
        <v>80</v>
      </c>
      <c r="M21" s="79">
        <v>2780</v>
      </c>
      <c r="N21" s="82">
        <v>70</v>
      </c>
      <c r="O21" s="82">
        <v>2850</v>
      </c>
      <c r="P21" s="85" t="s">
        <v>47</v>
      </c>
    </row>
    <row r="22" s="72" customFormat="1" customHeight="1" spans="1:16">
      <c r="A22" s="77" t="s">
        <v>48</v>
      </c>
      <c r="B22" s="80"/>
      <c r="C22" s="80"/>
      <c r="D22" s="81"/>
      <c r="E22" s="82">
        <v>370</v>
      </c>
      <c r="F22" s="82">
        <v>2970.5</v>
      </c>
      <c r="G22" s="82">
        <v>347</v>
      </c>
      <c r="H22" s="82">
        <v>54269.75</v>
      </c>
      <c r="I22" s="82">
        <v>1053</v>
      </c>
      <c r="J22" s="82">
        <v>349</v>
      </c>
      <c r="K22" s="82">
        <v>19350.5</v>
      </c>
      <c r="L22" s="82">
        <v>-697.8</v>
      </c>
      <c r="M22" s="82">
        <v>72922.45</v>
      </c>
      <c r="N22" s="82">
        <v>1850</v>
      </c>
      <c r="O22" s="82">
        <v>74772.45</v>
      </c>
      <c r="P22" s="87"/>
    </row>
    <row r="23" s="72" customFormat="1" customHeight="1" spans="1:16">
      <c r="A23" s="77" t="s">
        <v>49</v>
      </c>
      <c r="B23" s="77"/>
      <c r="C23" s="77">
        <v>79258.8</v>
      </c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</row>
    <row r="24" s="72" customFormat="1" customHeight="1" spans="1:16">
      <c r="A24" s="83" t="s">
        <v>50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8"/>
    </row>
    <row r="25" s="72" customFormat="1" customHeight="1" spans="1:16">
      <c r="A25" s="73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5"/>
    </row>
    <row r="26" s="72" customFormat="1" customHeight="1" spans="1:16">
      <c r="A26" s="73"/>
      <c r="B26" s="74"/>
      <c r="C26"/>
      <c r="D26"/>
      <c r="E26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5"/>
    </row>
    <row r="27" s="72" customFormat="1" customHeight="1" spans="1:16">
      <c r="A27" s="73"/>
      <c r="B27" s="74"/>
      <c r="C27" t="s">
        <v>2</v>
      </c>
      <c r="D27" t="s">
        <v>51</v>
      </c>
      <c r="E27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</row>
    <row r="28" s="72" customFormat="1" customHeight="1" spans="1:16">
      <c r="A28" s="73"/>
      <c r="B28" s="74"/>
      <c r="C28" t="s">
        <v>17</v>
      </c>
      <c r="D28">
        <v>9253</v>
      </c>
      <c r="E28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5"/>
    </row>
    <row r="29" s="72" customFormat="1" customHeight="1" spans="1:16">
      <c r="A29" s="73"/>
      <c r="B29" s="74"/>
      <c r="C29" t="s">
        <v>22</v>
      </c>
      <c r="D29">
        <v>4119.5</v>
      </c>
      <c r="E29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5"/>
    </row>
    <row r="30" s="72" customFormat="1" customHeight="1" spans="1:16">
      <c r="A30" s="73"/>
      <c r="B30" s="74"/>
      <c r="C30" t="s">
        <v>24</v>
      </c>
      <c r="D30">
        <v>45080.7</v>
      </c>
      <c r="E30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5"/>
    </row>
    <row r="31" s="74" customFormat="1" customHeight="1" spans="1:16">
      <c r="A31" s="73"/>
      <c r="C31" t="s">
        <v>38</v>
      </c>
      <c r="D31">
        <v>5420</v>
      </c>
      <c r="E31"/>
      <c r="P31" s="75"/>
    </row>
    <row r="32" s="74" customFormat="1" customHeight="1" spans="1:16">
      <c r="A32" s="73"/>
      <c r="C32" t="s">
        <v>41</v>
      </c>
      <c r="D32">
        <v>8049.25</v>
      </c>
      <c r="E32"/>
      <c r="P32" s="75"/>
    </row>
    <row r="33" s="74" customFormat="1" customHeight="1" spans="1:16">
      <c r="A33" s="73"/>
      <c r="C33" t="s">
        <v>45</v>
      </c>
      <c r="D33">
        <v>2850</v>
      </c>
      <c r="E33"/>
      <c r="P33" s="75"/>
    </row>
    <row r="34" s="74" customFormat="1" customHeight="1" spans="1:16">
      <c r="A34" s="73"/>
      <c r="C34" t="s">
        <v>52</v>
      </c>
      <c r="D34">
        <v>74772.45</v>
      </c>
      <c r="E34"/>
      <c r="P34" s="75"/>
    </row>
    <row r="35" s="74" customFormat="1" customHeight="1" spans="1:16">
      <c r="A35" s="73"/>
      <c r="C35"/>
      <c r="D35"/>
      <c r="E35"/>
      <c r="P35" s="75"/>
    </row>
    <row r="36" s="74" customFormat="1" customHeight="1" spans="1:16">
      <c r="A36" s="73"/>
      <c r="C36"/>
      <c r="D36"/>
      <c r="E36"/>
      <c r="P36" s="75"/>
    </row>
    <row r="37" s="74" customFormat="1" customHeight="1" spans="1:16">
      <c r="A37" s="73"/>
      <c r="C37"/>
      <c r="D37"/>
      <c r="E37"/>
      <c r="P37" s="75"/>
    </row>
    <row r="38" s="74" customFormat="1" customHeight="1" spans="1:16">
      <c r="A38" s="73"/>
      <c r="C38"/>
      <c r="D38"/>
      <c r="E38"/>
      <c r="P38" s="75"/>
    </row>
    <row r="39" s="74" customFormat="1" customHeight="1" spans="1:16">
      <c r="A39" s="73"/>
      <c r="C39"/>
      <c r="D39"/>
      <c r="E39"/>
      <c r="P39" s="75"/>
    </row>
    <row r="40" s="74" customFormat="1" customHeight="1" spans="1:16">
      <c r="A40" s="73"/>
      <c r="C40"/>
      <c r="D40"/>
      <c r="E40"/>
      <c r="P40" s="75"/>
    </row>
    <row r="41" s="74" customFormat="1" customHeight="1" spans="1:16">
      <c r="A41" s="73"/>
      <c r="C41"/>
      <c r="D41"/>
      <c r="E41"/>
      <c r="P41" s="75"/>
    </row>
    <row r="42" s="74" customFormat="1" customHeight="1" spans="1:16">
      <c r="A42" s="73"/>
      <c r="C42"/>
      <c r="D42"/>
      <c r="E42"/>
      <c r="P42" s="75"/>
    </row>
    <row r="43" s="74" customFormat="1" customHeight="1" spans="1:16">
      <c r="A43" s="73"/>
      <c r="C43"/>
      <c r="D43"/>
      <c r="E43"/>
      <c r="P43" s="75"/>
    </row>
    <row r="44" s="74" customFormat="1" customHeight="1" spans="1:16">
      <c r="A44" s="73"/>
      <c r="C44"/>
      <c r="D44"/>
      <c r="E44"/>
      <c r="P44" s="75"/>
    </row>
    <row r="45" s="74" customFormat="1" customHeight="1" spans="1:16">
      <c r="A45" s="73"/>
      <c r="P45" s="75"/>
    </row>
    <row r="46" s="74" customFormat="1" customHeight="1" spans="1:16">
      <c r="A46" s="73"/>
      <c r="P46" s="75"/>
    </row>
    <row r="47" s="74" customFormat="1" customHeight="1" spans="1:16">
      <c r="A47" s="73"/>
      <c r="P47" s="75"/>
    </row>
    <row r="48" s="74" customFormat="1" customHeight="1" spans="1:16">
      <c r="A48" s="73"/>
      <c r="P48" s="75"/>
    </row>
    <row r="49" s="74" customFormat="1" customHeight="1" spans="1:16">
      <c r="A49" s="73"/>
      <c r="P49" s="75"/>
    </row>
    <row r="50" s="74" customFormat="1" customHeight="1" spans="1:16">
      <c r="A50" s="73"/>
      <c r="P50" s="75"/>
    </row>
    <row r="51" s="74" customFormat="1" customHeight="1" spans="1:16">
      <c r="A51" s="73"/>
      <c r="P51" s="75"/>
    </row>
    <row r="52" s="74" customFormat="1" customHeight="1" spans="1:16">
      <c r="A52" s="73"/>
      <c r="P52" s="75"/>
    </row>
    <row r="53" s="74" customFormat="1" customHeight="1" spans="1:16">
      <c r="A53" s="73"/>
      <c r="P53" s="75"/>
    </row>
    <row r="54" s="74" customFormat="1" customHeight="1" spans="1:16">
      <c r="A54" s="73"/>
      <c r="P54" s="75"/>
    </row>
    <row r="55" s="74" customFormat="1" customHeight="1" spans="1:16">
      <c r="A55" s="73"/>
      <c r="P55" s="75"/>
    </row>
    <row r="56" s="74" customFormat="1" customHeight="1" spans="1:16">
      <c r="A56" s="73"/>
      <c r="P56" s="75"/>
    </row>
    <row r="57" s="74" customFormat="1" customHeight="1" spans="1:16">
      <c r="A57" s="73"/>
      <c r="P57" s="75"/>
    </row>
    <row r="58" s="74" customFormat="1" customHeight="1" spans="1:16">
      <c r="A58" s="73"/>
      <c r="P58" s="75"/>
    </row>
    <row r="59" s="74" customFormat="1" customHeight="1" spans="1:16">
      <c r="A59" s="73"/>
      <c r="P59" s="75"/>
    </row>
    <row r="60" s="74" customFormat="1" customHeight="1" spans="1:16">
      <c r="A60" s="73"/>
      <c r="P60" s="75"/>
    </row>
    <row r="61" s="74" customFormat="1" customHeight="1" spans="1:16">
      <c r="A61" s="73"/>
      <c r="P61" s="75"/>
    </row>
    <row r="62" s="74" customFormat="1" customHeight="1" spans="1:16">
      <c r="A62" s="73"/>
      <c r="P62" s="75"/>
    </row>
  </sheetData>
  <mergeCells count="4">
    <mergeCell ref="A1:P1"/>
    <mergeCell ref="A23:B23"/>
    <mergeCell ref="C23:P23"/>
    <mergeCell ref="A24:P24"/>
  </mergeCells>
  <conditionalFormatting sqref="C1:C2 C22:C1048576">
    <cfRule type="duplicateValues" dxfId="0" priority="1"/>
  </conditionalFormatting>
  <pageMargins left="0.251388888888889" right="0.251388888888889" top="0.196527777777778" bottom="0.196527777777778" header="0.298611111111111" footer="0.298611111111111"/>
  <pageSetup paperSize="9" scale="75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4"/>
  <sheetViews>
    <sheetView topLeftCell="A16" workbookViewId="0">
      <selection activeCell="A16" sqref="$A1:$XFD1048576"/>
    </sheetView>
  </sheetViews>
  <sheetFormatPr defaultColWidth="9" defaultRowHeight="25" customHeight="1"/>
  <cols>
    <col min="1" max="1" width="5" style="73" customWidth="1"/>
    <col min="2" max="3" width="7.375" style="74"/>
    <col min="4" max="4" width="17.25" style="74"/>
    <col min="5" max="5" width="9.5" style="74" customWidth="1"/>
    <col min="6" max="7" width="7.375" style="74"/>
    <col min="8" max="8" width="17.25" style="74"/>
    <col min="9" max="9" width="10.125" style="74" customWidth="1"/>
    <col min="10" max="11" width="8.75" style="74" customWidth="1"/>
    <col min="12" max="12" width="7.5" style="74" customWidth="1"/>
    <col min="13" max="13" width="10.875" style="74" customWidth="1"/>
    <col min="14" max="14" width="6.875" style="74" customWidth="1"/>
    <col min="15" max="15" width="10.375" style="74" customWidth="1"/>
    <col min="16" max="16" width="21.875" style="75" customWidth="1"/>
    <col min="17" max="16384" width="9" style="74"/>
  </cols>
  <sheetData>
    <row r="1" customHeight="1" spans="1:16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84"/>
    </row>
    <row r="2" s="71" customFormat="1" customHeight="1" spans="1:16">
      <c r="A2" s="76" t="s">
        <v>1</v>
      </c>
      <c r="B2" s="76" t="s">
        <v>2</v>
      </c>
      <c r="C2" s="76" t="s">
        <v>3</v>
      </c>
      <c r="D2" s="76" t="s">
        <v>4</v>
      </c>
      <c r="E2" s="76" t="s">
        <v>5</v>
      </c>
      <c r="F2" s="76" t="s">
        <v>6</v>
      </c>
      <c r="G2" s="76" t="s">
        <v>7</v>
      </c>
      <c r="H2" s="76" t="s">
        <v>8</v>
      </c>
      <c r="I2" s="76" t="s">
        <v>9</v>
      </c>
      <c r="J2" s="76" t="s">
        <v>10</v>
      </c>
      <c r="K2" s="76" t="s">
        <v>11</v>
      </c>
      <c r="L2" s="76" t="s">
        <v>12</v>
      </c>
      <c r="M2" s="76" t="s">
        <v>13</v>
      </c>
      <c r="N2" s="76" t="s">
        <v>14</v>
      </c>
      <c r="O2" s="76" t="s">
        <v>15</v>
      </c>
      <c r="P2" s="76" t="s">
        <v>16</v>
      </c>
    </row>
    <row r="3" s="72" customFormat="1" customHeight="1" spans="1:16">
      <c r="A3" s="77"/>
      <c r="B3" s="78" t="s">
        <v>17</v>
      </c>
      <c r="C3" s="78" t="s">
        <v>18</v>
      </c>
      <c r="D3" s="78" t="s">
        <v>19</v>
      </c>
      <c r="E3" s="79">
        <f>VLOOKUP(C3,考勤!$A:$AI,35,0)</f>
        <v>22</v>
      </c>
      <c r="F3" s="79">
        <f>VLOOKUP(C3,考勤!$A$5:AP71,42,0)</f>
        <v>179</v>
      </c>
      <c r="G3" s="79">
        <v>19</v>
      </c>
      <c r="H3" s="79">
        <f>F3*G3</f>
        <v>3401</v>
      </c>
      <c r="I3" s="82">
        <f>VLOOKUP(C3,考勤!$A$5:AP71,41,0)</f>
        <v>48</v>
      </c>
      <c r="J3" s="79">
        <v>19</v>
      </c>
      <c r="K3" s="79">
        <f t="shared" ref="K3:K30" si="0">I3*J3</f>
        <v>912</v>
      </c>
      <c r="L3" s="79">
        <f>IFERROR(VLOOKUP(C3,奖惩!B:D,3,0),0)</f>
        <v>0</v>
      </c>
      <c r="M3" s="79">
        <f t="shared" ref="M3:M30" si="1">H3+K3+L3</f>
        <v>4313</v>
      </c>
      <c r="N3" s="82">
        <f t="shared" ref="N3:N30" si="2">E3*5</f>
        <v>110</v>
      </c>
      <c r="O3" s="82">
        <f t="shared" ref="O3:O30" si="3">M3+N3</f>
        <v>4423</v>
      </c>
      <c r="P3" s="85" t="str">
        <f>IFERROR(VLOOKUP(C3,奖惩!B:E,2,0),"")</f>
        <v/>
      </c>
    </row>
    <row r="4" s="72" customFormat="1" customHeight="1" spans="1:16">
      <c r="A4" s="77"/>
      <c r="B4" s="78" t="s">
        <v>17</v>
      </c>
      <c r="C4" s="78" t="s">
        <v>21</v>
      </c>
      <c r="D4" s="78" t="s">
        <v>19</v>
      </c>
      <c r="E4" s="79">
        <f>VLOOKUP(C4,考勤!$A:$AI,35,0)</f>
        <v>25.5</v>
      </c>
      <c r="F4" s="79">
        <f>VLOOKUP(C4,考勤!$A$5:AP72,42,0)</f>
        <v>204</v>
      </c>
      <c r="G4" s="79">
        <v>19</v>
      </c>
      <c r="H4" s="79">
        <f>F4*G4</f>
        <v>3876</v>
      </c>
      <c r="I4" s="82">
        <f>VLOOKUP(C4,考勤!$A$5:AP72,41,0)</f>
        <v>43.5</v>
      </c>
      <c r="J4" s="79">
        <v>19</v>
      </c>
      <c r="K4" s="79">
        <f t="shared" si="0"/>
        <v>826.5</v>
      </c>
      <c r="L4" s="79">
        <f>IFERROR(VLOOKUP(C4,奖惩!B:D,3,0),0)</f>
        <v>0</v>
      </c>
      <c r="M4" s="79">
        <f t="shared" si="1"/>
        <v>4702.5</v>
      </c>
      <c r="N4" s="82">
        <f t="shared" si="2"/>
        <v>127.5</v>
      </c>
      <c r="O4" s="82">
        <f t="shared" si="3"/>
        <v>4830</v>
      </c>
      <c r="P4" s="85" t="str">
        <f>IFERROR(VLOOKUP(C4,奖惩!B:E,2,0),"")</f>
        <v/>
      </c>
    </row>
    <row r="5" s="72" customFormat="1" customHeight="1" spans="1:16">
      <c r="A5" s="77"/>
      <c r="B5" s="78" t="s">
        <v>22</v>
      </c>
      <c r="C5" s="78" t="s">
        <v>23</v>
      </c>
      <c r="D5" s="78" t="s">
        <v>19</v>
      </c>
      <c r="E5" s="79">
        <f>VLOOKUP(C5,考勤!$A:$AI,35,0)</f>
        <v>17.5</v>
      </c>
      <c r="F5" s="79">
        <f>VLOOKUP(C5,考勤!$A$5:AP73,42,0)</f>
        <v>140</v>
      </c>
      <c r="G5" s="79">
        <v>18</v>
      </c>
      <c r="H5" s="79">
        <f>F5*G5</f>
        <v>2520</v>
      </c>
      <c r="I5" s="82">
        <f>VLOOKUP(C5,考勤!$A$5:AP73,41,0)</f>
        <v>84</v>
      </c>
      <c r="J5" s="79">
        <v>18</v>
      </c>
      <c r="K5" s="79">
        <f t="shared" si="0"/>
        <v>1512</v>
      </c>
      <c r="L5" s="79">
        <f>IFERROR(VLOOKUP(C5,奖惩!B:D,3,0),0)</f>
        <v>0</v>
      </c>
      <c r="M5" s="79">
        <f t="shared" si="1"/>
        <v>4032</v>
      </c>
      <c r="N5" s="82">
        <f t="shared" si="2"/>
        <v>87.5</v>
      </c>
      <c r="O5" s="82">
        <f t="shared" si="3"/>
        <v>4119.5</v>
      </c>
      <c r="P5" s="85" t="str">
        <f>IFERROR(VLOOKUP(C5,奖惩!B:E,2,0),"")</f>
        <v/>
      </c>
    </row>
    <row r="6" s="72" customFormat="1" customHeight="1" spans="1:16">
      <c r="A6" s="77"/>
      <c r="B6" s="78" t="s">
        <v>24</v>
      </c>
      <c r="C6" s="78" t="s">
        <v>25</v>
      </c>
      <c r="D6" s="78" t="s">
        <v>19</v>
      </c>
      <c r="E6" s="79">
        <f>VLOOKUP(C6,考勤!$A:$AI,35,0)</f>
        <v>11</v>
      </c>
      <c r="F6" s="79">
        <f>VLOOKUP(C6,考勤!$A$5:AP74,42,0)</f>
        <v>88</v>
      </c>
      <c r="G6" s="79">
        <v>18</v>
      </c>
      <c r="H6" s="79">
        <f>F6*G6</f>
        <v>1584</v>
      </c>
      <c r="I6" s="82">
        <f>VLOOKUP(C6,考勤!$A$5:AP74,41,0)</f>
        <v>36</v>
      </c>
      <c r="J6" s="79">
        <v>18</v>
      </c>
      <c r="K6" s="79">
        <f t="shared" si="0"/>
        <v>648</v>
      </c>
      <c r="L6" s="79">
        <f>IFERROR(VLOOKUP(C6,奖惩!B:D,3,0),0)</f>
        <v>0</v>
      </c>
      <c r="M6" s="79">
        <f t="shared" si="1"/>
        <v>2232</v>
      </c>
      <c r="N6" s="82">
        <f t="shared" si="2"/>
        <v>55</v>
      </c>
      <c r="O6" s="82">
        <f t="shared" si="3"/>
        <v>2287</v>
      </c>
      <c r="P6" s="85" t="str">
        <f>IFERROR(VLOOKUP(C6,奖惩!B:E,2,0),"")</f>
        <v/>
      </c>
    </row>
    <row r="7" s="72" customFormat="1" customHeight="1" spans="1:16">
      <c r="A7" s="77"/>
      <c r="B7" s="78" t="s">
        <v>24</v>
      </c>
      <c r="C7" s="78" t="s">
        <v>26</v>
      </c>
      <c r="D7" s="78" t="s">
        <v>19</v>
      </c>
      <c r="E7" s="79">
        <f>VLOOKUP(C7,考勤!$A:$AI,35,0)</f>
        <v>27</v>
      </c>
      <c r="F7" s="79">
        <f>VLOOKUP(C7,考勤!$A$5:AP75,42,0)</f>
        <v>216</v>
      </c>
      <c r="G7" s="79">
        <v>18</v>
      </c>
      <c r="H7" s="79">
        <f t="shared" ref="H7:H30" si="4">F7*G7</f>
        <v>3888</v>
      </c>
      <c r="I7" s="82">
        <f>VLOOKUP(C7,考勤!$A$5:AP75,41,0)</f>
        <v>79</v>
      </c>
      <c r="J7" s="79">
        <v>18</v>
      </c>
      <c r="K7" s="79">
        <f t="shared" si="0"/>
        <v>1422</v>
      </c>
      <c r="L7" s="79">
        <f>IFERROR(VLOOKUP(C7,奖惩!B:D,3,0),0)</f>
        <v>0</v>
      </c>
      <c r="M7" s="79">
        <f t="shared" si="1"/>
        <v>5310</v>
      </c>
      <c r="N7" s="82">
        <f t="shared" si="2"/>
        <v>135</v>
      </c>
      <c r="O7" s="82">
        <f t="shared" si="3"/>
        <v>5445</v>
      </c>
      <c r="P7" s="85" t="str">
        <f>IFERROR(VLOOKUP(C7,奖惩!B:E,2,0),"")</f>
        <v/>
      </c>
    </row>
    <row r="8" s="72" customFormat="1" customHeight="1" spans="1:16">
      <c r="A8" s="77"/>
      <c r="B8" s="78" t="s">
        <v>24</v>
      </c>
      <c r="C8" s="78" t="s">
        <v>27</v>
      </c>
      <c r="D8" s="78" t="s">
        <v>19</v>
      </c>
      <c r="E8" s="79">
        <f>VLOOKUP(C8,考勤!$A:$AI,35,0)</f>
        <v>28</v>
      </c>
      <c r="F8" s="79">
        <f>VLOOKUP(C8,考勤!$A$5:AP76,42,0)</f>
        <v>224</v>
      </c>
      <c r="G8" s="79">
        <v>18</v>
      </c>
      <c r="H8" s="79">
        <f t="shared" si="4"/>
        <v>4032</v>
      </c>
      <c r="I8" s="82">
        <f>VLOOKUP(C8,考勤!$A$5:AP76,41,0)</f>
        <v>79</v>
      </c>
      <c r="J8" s="79">
        <v>18</v>
      </c>
      <c r="K8" s="79">
        <f t="shared" si="0"/>
        <v>1422</v>
      </c>
      <c r="L8" s="79">
        <f>IFERROR(VLOOKUP(C8,奖惩!B:D,3,0),0)</f>
        <v>0</v>
      </c>
      <c r="M8" s="79">
        <f t="shared" si="1"/>
        <v>5454</v>
      </c>
      <c r="N8" s="82">
        <f t="shared" si="2"/>
        <v>140</v>
      </c>
      <c r="O8" s="82">
        <f t="shared" si="3"/>
        <v>5594</v>
      </c>
      <c r="P8" s="85" t="str">
        <f>IFERROR(VLOOKUP(C8,奖惩!B:E,2,0),"")</f>
        <v/>
      </c>
    </row>
    <row r="9" s="72" customFormat="1" customHeight="1" spans="1:16">
      <c r="A9" s="77"/>
      <c r="B9" s="78" t="s">
        <v>24</v>
      </c>
      <c r="C9" s="78" t="s">
        <v>28</v>
      </c>
      <c r="D9" s="78" t="s">
        <v>19</v>
      </c>
      <c r="E9" s="79">
        <f>VLOOKUP(C9,考勤!$A:$AI,35,0)</f>
        <v>25</v>
      </c>
      <c r="F9" s="79">
        <f>VLOOKUP(C9,考勤!$A$5:AP77,42,0)</f>
        <v>200</v>
      </c>
      <c r="G9" s="79">
        <v>18</v>
      </c>
      <c r="H9" s="79">
        <f t="shared" si="4"/>
        <v>3600</v>
      </c>
      <c r="I9" s="82">
        <f>VLOOKUP(C9,考勤!$A$5:AP77,41,0)</f>
        <v>72</v>
      </c>
      <c r="J9" s="79">
        <v>18</v>
      </c>
      <c r="K9" s="79">
        <f t="shared" si="0"/>
        <v>1296</v>
      </c>
      <c r="L9" s="79">
        <f>IFERROR(VLOOKUP(C9,奖惩!B:D,3,0),0)</f>
        <v>0</v>
      </c>
      <c r="M9" s="79">
        <f t="shared" si="1"/>
        <v>4896</v>
      </c>
      <c r="N9" s="82">
        <f t="shared" si="2"/>
        <v>125</v>
      </c>
      <c r="O9" s="82">
        <f t="shared" si="3"/>
        <v>5021</v>
      </c>
      <c r="P9" s="85" t="str">
        <f>IFERROR(VLOOKUP(C9,奖惩!B:E,2,0),"")</f>
        <v/>
      </c>
    </row>
    <row r="10" s="72" customFormat="1" customHeight="1" spans="1:16">
      <c r="A10" s="77"/>
      <c r="B10" s="78" t="s">
        <v>24</v>
      </c>
      <c r="C10" s="78" t="s">
        <v>29</v>
      </c>
      <c r="D10" s="78" t="s">
        <v>19</v>
      </c>
      <c r="E10" s="79">
        <f>VLOOKUP(C10,考勤!$A:$AI,35,0)</f>
        <v>9</v>
      </c>
      <c r="F10" s="79">
        <f>VLOOKUP(C10,考勤!$A$5:AP78,42,0)</f>
        <v>70.5</v>
      </c>
      <c r="G10" s="79">
        <v>18</v>
      </c>
      <c r="H10" s="79">
        <f t="shared" si="4"/>
        <v>1269</v>
      </c>
      <c r="I10" s="82">
        <f>VLOOKUP(C10,考勤!$A$5:AP78,41,0)</f>
        <v>15</v>
      </c>
      <c r="J10" s="79">
        <v>18</v>
      </c>
      <c r="K10" s="79">
        <f t="shared" si="0"/>
        <v>270</v>
      </c>
      <c r="L10" s="79">
        <f>IFERROR(VLOOKUP(C10,奖惩!B:D,3,0),0)</f>
        <v>-14</v>
      </c>
      <c r="M10" s="79">
        <f t="shared" si="1"/>
        <v>1525</v>
      </c>
      <c r="N10" s="82">
        <f t="shared" si="2"/>
        <v>45</v>
      </c>
      <c r="O10" s="82">
        <f t="shared" si="3"/>
        <v>1570</v>
      </c>
      <c r="P10" s="85" t="str">
        <f>IFERROR(VLOOKUP(C10,奖惩!B:E,2,0),"")</f>
        <v>不良品扣款</v>
      </c>
    </row>
    <row r="11" s="72" customFormat="1" customHeight="1" spans="1:16">
      <c r="A11" s="77"/>
      <c r="B11" s="78" t="s">
        <v>24</v>
      </c>
      <c r="C11" s="78" t="s">
        <v>31</v>
      </c>
      <c r="D11" s="78" t="s">
        <v>19</v>
      </c>
      <c r="E11" s="79">
        <f>VLOOKUP(C11,考勤!$A:$AI,35,0)</f>
        <v>26.5</v>
      </c>
      <c r="F11" s="79">
        <f>VLOOKUP(C11,考勤!$A$5:AP79,42,0)+3.5</f>
        <v>211.5</v>
      </c>
      <c r="G11" s="79">
        <v>18</v>
      </c>
      <c r="H11" s="79">
        <f t="shared" si="4"/>
        <v>3807</v>
      </c>
      <c r="I11" s="82">
        <f>VLOOKUP(C11,考勤!$A$5:AP79,41,0)</f>
        <v>75</v>
      </c>
      <c r="J11" s="79">
        <v>18</v>
      </c>
      <c r="K11" s="79">
        <f t="shared" si="0"/>
        <v>1350</v>
      </c>
      <c r="L11" s="79">
        <f>IFERROR(VLOOKUP(C11,奖惩!B:D,3,0),0)</f>
        <v>-30</v>
      </c>
      <c r="M11" s="79">
        <f t="shared" si="1"/>
        <v>5127</v>
      </c>
      <c r="N11" s="82">
        <f t="shared" si="2"/>
        <v>132.5</v>
      </c>
      <c r="O11" s="82">
        <f t="shared" si="3"/>
        <v>5259.5</v>
      </c>
      <c r="P11" s="85" t="str">
        <f>IFERROR(VLOOKUP(C11,奖惩!B:E,2,0),"")</f>
        <v>不良品扣款</v>
      </c>
    </row>
    <row r="12" s="72" customFormat="1" customHeight="1" spans="1:16">
      <c r="A12" s="77"/>
      <c r="B12" s="78" t="s">
        <v>24</v>
      </c>
      <c r="C12" s="78" t="s">
        <v>32</v>
      </c>
      <c r="D12" s="78" t="s">
        <v>19</v>
      </c>
      <c r="E12" s="79">
        <f>VLOOKUP(C12,考勤!$A:$AI,35,0)</f>
        <v>25.5</v>
      </c>
      <c r="F12" s="79">
        <f>VLOOKUP(C12,考勤!$A$5:AP80,42,0)</f>
        <v>205.5</v>
      </c>
      <c r="G12" s="79">
        <v>18</v>
      </c>
      <c r="H12" s="79">
        <f t="shared" si="4"/>
        <v>3699</v>
      </c>
      <c r="I12" s="82">
        <f>VLOOKUP(C12,考勤!$A$5:AP80,41,0)</f>
        <v>64.5</v>
      </c>
      <c r="J12" s="79">
        <v>18</v>
      </c>
      <c r="K12" s="79">
        <f t="shared" si="0"/>
        <v>1161</v>
      </c>
      <c r="L12" s="79">
        <f>IFERROR(VLOOKUP(C12,奖惩!B:D,3,0),0)</f>
        <v>0</v>
      </c>
      <c r="M12" s="79">
        <f t="shared" si="1"/>
        <v>4860</v>
      </c>
      <c r="N12" s="82">
        <f t="shared" si="2"/>
        <v>127.5</v>
      </c>
      <c r="O12" s="82">
        <f t="shared" si="3"/>
        <v>4987.5</v>
      </c>
      <c r="P12" s="85" t="str">
        <f>IFERROR(VLOOKUP(C12,奖惩!B:E,2,0),"")</f>
        <v/>
      </c>
    </row>
    <row r="13" s="72" customFormat="1" customHeight="1" spans="1:16">
      <c r="A13" s="77"/>
      <c r="B13" s="78" t="s">
        <v>24</v>
      </c>
      <c r="C13" s="78" t="s">
        <v>33</v>
      </c>
      <c r="D13" s="78" t="s">
        <v>19</v>
      </c>
      <c r="E13" s="79">
        <f>VLOOKUP(C13,考勤!$A:$AI,35,0)</f>
        <v>5</v>
      </c>
      <c r="F13" s="79">
        <f>VLOOKUP(C13,考勤!$A$5:AP81,42,0)</f>
        <v>40</v>
      </c>
      <c r="G13" s="79">
        <v>18</v>
      </c>
      <c r="H13" s="79">
        <f t="shared" si="4"/>
        <v>720</v>
      </c>
      <c r="I13" s="82">
        <f>VLOOKUP(C13,考勤!$A$5:AP81,41,0)</f>
        <v>12.5</v>
      </c>
      <c r="J13" s="79">
        <v>18</v>
      </c>
      <c r="K13" s="79">
        <f t="shared" si="0"/>
        <v>225</v>
      </c>
      <c r="L13" s="79">
        <f>IFERROR(VLOOKUP(C13,奖惩!B:D,3,0),0)</f>
        <v>-189</v>
      </c>
      <c r="M13" s="79">
        <f t="shared" si="1"/>
        <v>756</v>
      </c>
      <c r="N13" s="82">
        <f t="shared" si="2"/>
        <v>25</v>
      </c>
      <c r="O13" s="82">
        <f t="shared" si="3"/>
        <v>781</v>
      </c>
      <c r="P13" s="85">
        <f>IFERROR(VLOOKUP(C13,奖惩!B:E,2,0),"")</f>
        <v>0.8</v>
      </c>
    </row>
    <row r="14" s="72" customFormat="1" customHeight="1" spans="1:16">
      <c r="A14" s="77"/>
      <c r="B14" s="78" t="s">
        <v>24</v>
      </c>
      <c r="C14" s="78" t="s">
        <v>34</v>
      </c>
      <c r="D14" s="78" t="s">
        <v>19</v>
      </c>
      <c r="E14" s="79">
        <f>VLOOKUP(C14,考勤!$A:$AI,35,0)</f>
        <v>18</v>
      </c>
      <c r="F14" s="79">
        <f>VLOOKUP(C14,考勤!$A$5:AP82,42,0)</f>
        <v>144</v>
      </c>
      <c r="G14" s="79">
        <v>18</v>
      </c>
      <c r="H14" s="79">
        <f t="shared" si="4"/>
        <v>2592</v>
      </c>
      <c r="I14" s="82">
        <f>VLOOKUP(C14,考勤!$A$5:AP82,41,0)</f>
        <v>54</v>
      </c>
      <c r="J14" s="79">
        <v>18</v>
      </c>
      <c r="K14" s="79">
        <f t="shared" si="0"/>
        <v>972</v>
      </c>
      <c r="L14" s="79">
        <f>IFERROR(VLOOKUP(C14,奖惩!B:D,3,0),0)</f>
        <v>0</v>
      </c>
      <c r="M14" s="79">
        <f t="shared" si="1"/>
        <v>3564</v>
      </c>
      <c r="N14" s="82">
        <f t="shared" si="2"/>
        <v>90</v>
      </c>
      <c r="O14" s="82">
        <f t="shared" si="3"/>
        <v>3654</v>
      </c>
      <c r="P14" s="85" t="str">
        <f>IFERROR(VLOOKUP(C14,奖惩!B:E,2,0),"")</f>
        <v/>
      </c>
    </row>
    <row r="15" s="72" customFormat="1" customHeight="1" spans="1:16">
      <c r="A15" s="77"/>
      <c r="B15" s="78" t="s">
        <v>24</v>
      </c>
      <c r="C15" s="78" t="s">
        <v>35</v>
      </c>
      <c r="D15" s="78" t="s">
        <v>19</v>
      </c>
      <c r="E15" s="79">
        <f>VLOOKUP(C15,考勤!$A:$AI,35,0)</f>
        <v>20</v>
      </c>
      <c r="F15" s="79">
        <f>VLOOKUP(C15,考勤!$A$5:AP83,42,0)</f>
        <v>160</v>
      </c>
      <c r="G15" s="79">
        <v>18</v>
      </c>
      <c r="H15" s="79">
        <f t="shared" si="4"/>
        <v>2880</v>
      </c>
      <c r="I15" s="82">
        <f>VLOOKUP(C15,考勤!$A$5:AP83,41,0)</f>
        <v>55.5</v>
      </c>
      <c r="J15" s="79">
        <v>18</v>
      </c>
      <c r="K15" s="79">
        <f t="shared" si="0"/>
        <v>999</v>
      </c>
      <c r="L15" s="86">
        <v>47.5</v>
      </c>
      <c r="M15" s="79">
        <f t="shared" si="1"/>
        <v>3926.5</v>
      </c>
      <c r="N15" s="82">
        <f t="shared" si="2"/>
        <v>100</v>
      </c>
      <c r="O15" s="82">
        <f t="shared" si="3"/>
        <v>4026.5</v>
      </c>
      <c r="P15" s="85" t="str">
        <f>IFERROR(VLOOKUP(C15,奖惩!B:E,2,0),"")</f>
        <v/>
      </c>
    </row>
    <row r="16" s="72" customFormat="1" customHeight="1" spans="1:16">
      <c r="A16" s="77"/>
      <c r="B16" s="78" t="s">
        <v>24</v>
      </c>
      <c r="C16" s="78" t="s">
        <v>36</v>
      </c>
      <c r="D16" s="78" t="s">
        <v>19</v>
      </c>
      <c r="E16" s="79">
        <f>VLOOKUP(C16,考勤!$A:$AI,35,0)</f>
        <v>22</v>
      </c>
      <c r="F16" s="79">
        <f>VLOOKUP(C16,考勤!$A$5:AP84,42,0)</f>
        <v>175.5</v>
      </c>
      <c r="G16" s="79">
        <v>18</v>
      </c>
      <c r="H16" s="79">
        <f t="shared" si="4"/>
        <v>3159</v>
      </c>
      <c r="I16" s="82">
        <f>VLOOKUP(C16,考勤!$A$5:AP84,41,0)</f>
        <v>59</v>
      </c>
      <c r="J16" s="79">
        <v>18</v>
      </c>
      <c r="K16" s="79">
        <f t="shared" si="0"/>
        <v>1062</v>
      </c>
      <c r="L16" s="79">
        <f>IFERROR(VLOOKUP(C16,奖惩!B:D,3,0),0)</f>
        <v>0</v>
      </c>
      <c r="M16" s="79">
        <f t="shared" si="1"/>
        <v>4221</v>
      </c>
      <c r="N16" s="82">
        <f t="shared" si="2"/>
        <v>110</v>
      </c>
      <c r="O16" s="82">
        <f t="shared" si="3"/>
        <v>4331</v>
      </c>
      <c r="P16" s="85" t="str">
        <f>IFERROR(VLOOKUP(C16,奖惩!B:E,2,0),"")</f>
        <v/>
      </c>
    </row>
    <row r="17" s="72" customFormat="1" customHeight="1" spans="1:16">
      <c r="A17" s="77"/>
      <c r="B17" s="78" t="s">
        <v>24</v>
      </c>
      <c r="C17" s="78" t="s">
        <v>37</v>
      </c>
      <c r="D17" s="78" t="s">
        <v>19</v>
      </c>
      <c r="E17" s="79">
        <f>VLOOKUP(C17,考勤!$A:$AI,35,0)</f>
        <v>13</v>
      </c>
      <c r="F17" s="79">
        <f>VLOOKUP(C17,考勤!$A$5:AP85,42,0)</f>
        <v>104</v>
      </c>
      <c r="G17" s="79">
        <v>18</v>
      </c>
      <c r="H17" s="79">
        <f t="shared" si="4"/>
        <v>1872</v>
      </c>
      <c r="I17" s="82">
        <f>VLOOKUP(C17,考勤!$A$5:AP85,41,0)</f>
        <v>39</v>
      </c>
      <c r="J17" s="79">
        <v>18</v>
      </c>
      <c r="K17" s="79">
        <f t="shared" si="0"/>
        <v>702</v>
      </c>
      <c r="L17" s="79">
        <f>IFERROR(VLOOKUP(C17,奖惩!B:D,3,0),0)</f>
        <v>-514.8</v>
      </c>
      <c r="M17" s="79">
        <f t="shared" si="1"/>
        <v>2059.2</v>
      </c>
      <c r="N17" s="82">
        <f t="shared" si="2"/>
        <v>65</v>
      </c>
      <c r="O17" s="82">
        <f t="shared" si="3"/>
        <v>2124.2</v>
      </c>
      <c r="P17" s="85">
        <f>IFERROR(VLOOKUP(C17,奖惩!B:E,2,0),"")</f>
        <v>0.8</v>
      </c>
    </row>
    <row r="18" s="72" customFormat="1" customHeight="1" spans="1:16">
      <c r="A18" s="77"/>
      <c r="B18" s="78" t="s">
        <v>38</v>
      </c>
      <c r="C18" s="78" t="s">
        <v>39</v>
      </c>
      <c r="D18" s="78" t="s">
        <v>19</v>
      </c>
      <c r="E18" s="79">
        <f>VLOOKUP(C18,考勤!$A:$AI,35,0)</f>
        <v>28</v>
      </c>
      <c r="F18" s="79">
        <f>VLOOKUP(C18,考勤!$A$5:AP86,42,0)</f>
        <v>224</v>
      </c>
      <c r="G18" s="79">
        <v>18</v>
      </c>
      <c r="H18" s="79">
        <f t="shared" si="4"/>
        <v>4032</v>
      </c>
      <c r="I18" s="82">
        <f>VLOOKUP(C18,考勤!$A$5:AP86,41,0)</f>
        <v>71</v>
      </c>
      <c r="J18" s="79">
        <v>18</v>
      </c>
      <c r="K18" s="79">
        <f t="shared" si="0"/>
        <v>1278</v>
      </c>
      <c r="L18" s="79">
        <f>IFERROR(VLOOKUP(C18,奖惩!B:D,3,0),0)</f>
        <v>-30</v>
      </c>
      <c r="M18" s="79">
        <f t="shared" si="1"/>
        <v>5280</v>
      </c>
      <c r="N18" s="82">
        <f t="shared" si="2"/>
        <v>140</v>
      </c>
      <c r="O18" s="82">
        <f t="shared" si="3"/>
        <v>5420</v>
      </c>
      <c r="P18" s="85" t="str">
        <f>IFERROR(VLOOKUP(C18,奖惩!B:E,2,0),"")</f>
        <v>首末件点检不规范</v>
      </c>
    </row>
    <row r="19" s="72" customFormat="1" customHeight="1" spans="1:16">
      <c r="A19" s="77"/>
      <c r="B19" s="78" t="s">
        <v>41</v>
      </c>
      <c r="C19" s="78" t="s">
        <v>42</v>
      </c>
      <c r="D19" s="78" t="s">
        <v>19</v>
      </c>
      <c r="E19" s="79">
        <f>VLOOKUP(C19,考勤!$A:$AI,35,0)</f>
        <v>19</v>
      </c>
      <c r="F19" s="79">
        <f>VLOOKUP(C19,考勤!$A$5:AP87,42,0)</f>
        <v>166.5</v>
      </c>
      <c r="G19" s="79">
        <v>19.5</v>
      </c>
      <c r="H19" s="79">
        <f t="shared" si="4"/>
        <v>3246.75</v>
      </c>
      <c r="I19" s="82">
        <f>VLOOKUP(C19,考勤!$A$5:AP87,41,0)</f>
        <v>79</v>
      </c>
      <c r="J19" s="79">
        <v>20.5</v>
      </c>
      <c r="K19" s="79">
        <f t="shared" si="0"/>
        <v>1619.5</v>
      </c>
      <c r="L19" s="79">
        <f>IFERROR(VLOOKUP(C19,奖惩!B:D,3,0),0)</f>
        <v>0</v>
      </c>
      <c r="M19" s="79">
        <f t="shared" si="1"/>
        <v>4866.25</v>
      </c>
      <c r="N19" s="82">
        <f t="shared" si="2"/>
        <v>95</v>
      </c>
      <c r="O19" s="82">
        <f t="shared" si="3"/>
        <v>4961.25</v>
      </c>
      <c r="P19" s="85" t="str">
        <f>IFERROR(VLOOKUP(C19,奖惩!B:E,2,0),"")</f>
        <v/>
      </c>
    </row>
    <row r="20" s="72" customFormat="1" customHeight="1" spans="1:16">
      <c r="A20" s="77"/>
      <c r="B20" s="78" t="s">
        <v>41</v>
      </c>
      <c r="C20" s="78" t="s">
        <v>43</v>
      </c>
      <c r="D20" s="78" t="s">
        <v>19</v>
      </c>
      <c r="E20" s="79">
        <f>VLOOKUP(C20,考勤!$A:$AI,35,0)</f>
        <v>14</v>
      </c>
      <c r="F20" s="79">
        <f>VLOOKUP(C20,考勤!$A$5:AP88,42,0)</f>
        <v>112</v>
      </c>
      <c r="G20" s="79">
        <v>19.5</v>
      </c>
      <c r="H20" s="79">
        <f t="shared" si="4"/>
        <v>2184</v>
      </c>
      <c r="I20" s="82">
        <f>VLOOKUP(C20,考勤!$A$5:AP88,41,0)</f>
        <v>43</v>
      </c>
      <c r="J20" s="79">
        <v>20.5</v>
      </c>
      <c r="K20" s="79">
        <f t="shared" si="0"/>
        <v>881.5</v>
      </c>
      <c r="L20" s="79">
        <f>IFERROR(VLOOKUP(C20,奖惩!B:D,3,0),0)</f>
        <v>-47.5</v>
      </c>
      <c r="M20" s="79">
        <f t="shared" si="1"/>
        <v>3018</v>
      </c>
      <c r="N20" s="82">
        <f t="shared" si="2"/>
        <v>70</v>
      </c>
      <c r="O20" s="82">
        <f t="shared" si="3"/>
        <v>3088</v>
      </c>
      <c r="P20" s="85" t="str">
        <f>IFERROR(VLOOKUP(C20,奖惩!B:E,2,0),"")</f>
        <v>扣：秋季一件*50%</v>
      </c>
    </row>
    <row r="21" s="72" customFormat="1" customHeight="1" spans="1:16">
      <c r="A21" s="77"/>
      <c r="B21" s="78" t="s">
        <v>45</v>
      </c>
      <c r="C21" s="78" t="s">
        <v>46</v>
      </c>
      <c r="D21" s="78" t="s">
        <v>19</v>
      </c>
      <c r="E21" s="79">
        <f>VLOOKUP(C21,考勤!$A:$AI,35,0)</f>
        <v>14</v>
      </c>
      <c r="F21" s="79">
        <f>VLOOKUP(C21,考勤!$A$5:AP89,42,0)</f>
        <v>106</v>
      </c>
      <c r="G21" s="79">
        <v>18</v>
      </c>
      <c r="H21" s="79">
        <f t="shared" si="4"/>
        <v>1908</v>
      </c>
      <c r="I21" s="82">
        <f>VLOOKUP(C21,考勤!$A$5:AP89,41,0)</f>
        <v>44</v>
      </c>
      <c r="J21" s="79">
        <v>18</v>
      </c>
      <c r="K21" s="79">
        <f t="shared" si="0"/>
        <v>792</v>
      </c>
      <c r="L21" s="79">
        <f>IFERROR(VLOOKUP(C21,奖惩!B:D,3,0),0)</f>
        <v>80</v>
      </c>
      <c r="M21" s="79">
        <f t="shared" si="1"/>
        <v>2780</v>
      </c>
      <c r="N21" s="82">
        <f t="shared" si="2"/>
        <v>70</v>
      </c>
      <c r="O21" s="82">
        <f t="shared" si="3"/>
        <v>2850</v>
      </c>
      <c r="P21" s="85" t="str">
        <f>IFERROR(VLOOKUP(C21,奖惩!B:E,2,0),"")</f>
        <v>夜班补贴</v>
      </c>
    </row>
    <row r="22" customHeight="1" spans="1:16">
      <c r="A22" s="77" t="s">
        <v>48</v>
      </c>
      <c r="B22" s="80"/>
      <c r="C22" s="80"/>
      <c r="D22" s="81"/>
      <c r="E22" s="82">
        <f t="shared" ref="E22:O22" si="5">SUM(E3:E21)</f>
        <v>370</v>
      </c>
      <c r="F22" s="82">
        <f t="shared" si="5"/>
        <v>2970.5</v>
      </c>
      <c r="G22" s="82">
        <f t="shared" si="5"/>
        <v>347</v>
      </c>
      <c r="H22" s="82">
        <f t="shared" si="5"/>
        <v>54269.75</v>
      </c>
      <c r="I22" s="82">
        <f t="shared" si="5"/>
        <v>1053</v>
      </c>
      <c r="J22" s="82">
        <f t="shared" si="5"/>
        <v>349</v>
      </c>
      <c r="K22" s="82">
        <f t="shared" si="5"/>
        <v>19350.5</v>
      </c>
      <c r="L22" s="82">
        <f t="shared" si="5"/>
        <v>-697.8</v>
      </c>
      <c r="M22" s="82">
        <f t="shared" si="5"/>
        <v>72922.45</v>
      </c>
      <c r="N22" s="82">
        <f t="shared" si="5"/>
        <v>1850</v>
      </c>
      <c r="O22" s="82">
        <f t="shared" si="5"/>
        <v>74772.45</v>
      </c>
      <c r="P22" s="87"/>
    </row>
    <row r="23" customHeight="1" spans="1:16">
      <c r="A23" s="77" t="s">
        <v>49</v>
      </c>
      <c r="B23" s="77"/>
      <c r="C23" s="77">
        <f>ROUND(O22*1.06,2)</f>
        <v>79258.8</v>
      </c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</row>
    <row r="24" customHeight="1" spans="1:16">
      <c r="A24" s="83" t="s">
        <v>50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8"/>
    </row>
    <row r="26" customHeight="1" spans="3:5">
      <c r="C26"/>
      <c r="D26"/>
      <c r="E26"/>
    </row>
    <row r="27" customHeight="1" spans="3:5">
      <c r="C27" t="s">
        <v>2</v>
      </c>
      <c r="D27" t="s">
        <v>51</v>
      </c>
      <c r="E27"/>
    </row>
    <row r="28" customHeight="1" spans="3:5">
      <c r="C28" t="s">
        <v>17</v>
      </c>
      <c r="D28">
        <v>9253</v>
      </c>
      <c r="E28"/>
    </row>
    <row r="29" customHeight="1" spans="3:5">
      <c r="C29" t="s">
        <v>22</v>
      </c>
      <c r="D29">
        <v>4119.5</v>
      </c>
      <c r="E29"/>
    </row>
    <row r="30" customHeight="1" spans="3:5">
      <c r="C30" t="s">
        <v>24</v>
      </c>
      <c r="D30">
        <v>45080.7</v>
      </c>
      <c r="E30"/>
    </row>
    <row r="31" customHeight="1" spans="3:5">
      <c r="C31" t="s">
        <v>38</v>
      </c>
      <c r="D31">
        <v>5420</v>
      </c>
      <c r="E31"/>
    </row>
    <row r="32" customHeight="1" spans="3:5">
      <c r="C32" t="s">
        <v>41</v>
      </c>
      <c r="D32">
        <v>8049.25</v>
      </c>
      <c r="E32"/>
    </row>
    <row r="33" customHeight="1" spans="3:5">
      <c r="C33" t="s">
        <v>45</v>
      </c>
      <c r="D33">
        <v>2850</v>
      </c>
      <c r="E33"/>
    </row>
    <row r="34" customHeight="1" spans="3:5">
      <c r="C34" t="s">
        <v>52</v>
      </c>
      <c r="D34">
        <v>74772.45</v>
      </c>
      <c r="E34"/>
    </row>
    <row r="35" customHeight="1" spans="3:5">
      <c r="C35"/>
      <c r="D35"/>
      <c r="E35"/>
    </row>
    <row r="36" customHeight="1" spans="3:5">
      <c r="C36"/>
      <c r="D36"/>
      <c r="E36"/>
    </row>
    <row r="37" customHeight="1" spans="3:5">
      <c r="C37"/>
      <c r="D37"/>
      <c r="E37"/>
    </row>
    <row r="38" customHeight="1" spans="3:5">
      <c r="C38"/>
      <c r="D38"/>
      <c r="E38"/>
    </row>
    <row r="39" customHeight="1" spans="3:5">
      <c r="C39"/>
      <c r="D39"/>
      <c r="E39"/>
    </row>
    <row r="40" customHeight="1" spans="3:5">
      <c r="C40"/>
      <c r="D40"/>
      <c r="E40"/>
    </row>
    <row r="41" customHeight="1" spans="3:5">
      <c r="C41"/>
      <c r="D41"/>
      <c r="E41"/>
    </row>
    <row r="42" customHeight="1" spans="3:5">
      <c r="C42"/>
      <c r="D42"/>
      <c r="E42"/>
    </row>
    <row r="43" customHeight="1" spans="3:5">
      <c r="C43"/>
      <c r="D43"/>
      <c r="E43"/>
    </row>
    <row r="44" customHeight="1" spans="3:5">
      <c r="C44"/>
      <c r="D44"/>
      <c r="E44"/>
    </row>
  </sheetData>
  <autoFilter ref="A2:P24">
    <extLst/>
  </autoFilter>
  <sortState ref="B3:O21">
    <sortCondition ref="B3:B21"/>
  </sortState>
  <mergeCells count="4">
    <mergeCell ref="A1:P1"/>
    <mergeCell ref="A23:B23"/>
    <mergeCell ref="C23:P23"/>
    <mergeCell ref="A24:P24"/>
  </mergeCells>
  <conditionalFormatting sqref="C1:C2 C22:C1048576">
    <cfRule type="duplicateValues" dxfId="0" priority="66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"/>
  <sheetViews>
    <sheetView workbookViewId="0">
      <pane xSplit="2" ySplit="4" topLeftCell="C16" activePane="bottomRight" state="frozen"/>
      <selection/>
      <selection pane="topRight"/>
      <selection pane="bottomLeft"/>
      <selection pane="bottomRight" activeCell="AI35" sqref="AI35:AI37"/>
    </sheetView>
  </sheetViews>
  <sheetFormatPr defaultColWidth="9" defaultRowHeight="13.5"/>
  <cols>
    <col min="1" max="1" width="8.75" style="11" customWidth="1"/>
    <col min="2" max="2" width="6.63333333333333" style="11" customWidth="1"/>
    <col min="3" max="33" width="4.275" style="11" customWidth="1"/>
    <col min="34" max="34" width="5" style="11" customWidth="1"/>
    <col min="35" max="35" width="7.75" style="11" customWidth="1"/>
    <col min="36" max="36" width="11" style="11" customWidth="1"/>
    <col min="37" max="37" width="7.63333333333333" style="11" customWidth="1"/>
    <col min="38" max="38" width="5.5" style="11" customWidth="1"/>
    <col min="39" max="39" width="10.3833333333333" style="11" customWidth="1"/>
    <col min="40" max="40" width="7.88333333333333" style="11" customWidth="1"/>
    <col min="41" max="41" width="8" style="13" customWidth="1"/>
    <col min="42" max="55" width="9" style="11" customWidth="1"/>
    <col min="56" max="16381" width="9" style="11"/>
    <col min="16382" max="16384" width="9" style="12"/>
  </cols>
  <sheetData>
    <row r="1" s="11" customFormat="1" ht="30" customHeight="1" spans="1:16381">
      <c r="A1" s="14" t="s">
        <v>53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57"/>
      <c r="AK1" s="57"/>
      <c r="AL1" s="58">
        <v>2023</v>
      </c>
      <c r="AM1" s="58"/>
      <c r="AN1" s="59">
        <v>11</v>
      </c>
      <c r="XEZ1" s="12"/>
      <c r="XFA1" s="12"/>
    </row>
    <row r="2" s="11" customFormat="1" ht="21" customHeight="1" spans="1:16381">
      <c r="A2" s="14" t="str">
        <f>AL1&amp;"年"&amp;AN1&amp;"月"&amp;"("&amp;TEXT(DATE(AL1,AN1,1),"mm月dd日")&amp;"-"&amp;TEXT(EOMONTH(DATE(AL1,AN1,1),0),"mm月dd日")&amp;")"&amp;AJ1&amp;AJ2&amp;"考勤表"</f>
        <v>2023年11月(11月01日-11月30日)金属件厂焊接车间考勤表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60" t="s">
        <v>54</v>
      </c>
      <c r="AK2" s="60"/>
      <c r="AL2" s="60"/>
      <c r="AM2" s="15" t="s">
        <v>55</v>
      </c>
      <c r="AN2" s="61"/>
      <c r="XEZ2" s="12"/>
      <c r="XFA2" s="12"/>
    </row>
    <row r="3" s="11" customFormat="1" ht="15" customHeight="1" spans="1:16381">
      <c r="A3" s="16" t="s">
        <v>56</v>
      </c>
      <c r="B3" s="17" t="s">
        <v>57</v>
      </c>
      <c r="C3" s="17" t="s">
        <v>58</v>
      </c>
      <c r="D3" s="18">
        <f t="shared" ref="D3:AE3" si="0">DATE($AL$1,$AN$1,1)+COLUMN(A:A)-1</f>
        <v>45231</v>
      </c>
      <c r="E3" s="18">
        <f t="shared" si="0"/>
        <v>45232</v>
      </c>
      <c r="F3" s="18">
        <f t="shared" si="0"/>
        <v>45233</v>
      </c>
      <c r="G3" s="18">
        <f t="shared" si="0"/>
        <v>45234</v>
      </c>
      <c r="H3" s="18">
        <f t="shared" si="0"/>
        <v>45235</v>
      </c>
      <c r="I3" s="18">
        <f t="shared" si="0"/>
        <v>45236</v>
      </c>
      <c r="J3" s="18">
        <f t="shared" si="0"/>
        <v>45237</v>
      </c>
      <c r="K3" s="18">
        <f t="shared" si="0"/>
        <v>45238</v>
      </c>
      <c r="L3" s="18">
        <f t="shared" si="0"/>
        <v>45239</v>
      </c>
      <c r="M3" s="18">
        <f t="shared" si="0"/>
        <v>45240</v>
      </c>
      <c r="N3" s="18">
        <f t="shared" si="0"/>
        <v>45241</v>
      </c>
      <c r="O3" s="18">
        <f t="shared" si="0"/>
        <v>45242</v>
      </c>
      <c r="P3" s="18">
        <f t="shared" si="0"/>
        <v>45243</v>
      </c>
      <c r="Q3" s="18">
        <f t="shared" si="0"/>
        <v>45244</v>
      </c>
      <c r="R3" s="18">
        <f t="shared" si="0"/>
        <v>45245</v>
      </c>
      <c r="S3" s="18">
        <f t="shared" si="0"/>
        <v>45246</v>
      </c>
      <c r="T3" s="18">
        <f t="shared" si="0"/>
        <v>45247</v>
      </c>
      <c r="U3" s="18">
        <f t="shared" si="0"/>
        <v>45248</v>
      </c>
      <c r="V3" s="18">
        <f t="shared" si="0"/>
        <v>45249</v>
      </c>
      <c r="W3" s="18">
        <f t="shared" si="0"/>
        <v>45250</v>
      </c>
      <c r="X3" s="18">
        <f t="shared" si="0"/>
        <v>45251</v>
      </c>
      <c r="Y3" s="18">
        <f t="shared" si="0"/>
        <v>45252</v>
      </c>
      <c r="Z3" s="18">
        <f t="shared" si="0"/>
        <v>45253</v>
      </c>
      <c r="AA3" s="18">
        <f t="shared" si="0"/>
        <v>45254</v>
      </c>
      <c r="AB3" s="18">
        <f t="shared" si="0"/>
        <v>45255</v>
      </c>
      <c r="AC3" s="18">
        <f t="shared" si="0"/>
        <v>45256</v>
      </c>
      <c r="AD3" s="18">
        <f t="shared" si="0"/>
        <v>45257</v>
      </c>
      <c r="AE3" s="18">
        <f t="shared" si="0"/>
        <v>45258</v>
      </c>
      <c r="AF3" s="18">
        <f>IF(DAY(DATE($AL$1,$AN$1,1)+COLUMN(AC:AC)-1)&lt;5,"",DATE($AL$1,$AN$1,1)+COLUMN(AC:AC)-1)</f>
        <v>45259</v>
      </c>
      <c r="AG3" s="18">
        <f>IF(DAY(DATE($AL$1,$AN$1,1)+COLUMN(AD:AD)-1)&lt;5,"",DATE($AL$1,$AN$1,1)+COLUMN(AD:AD)-1)</f>
        <v>45260</v>
      </c>
      <c r="AH3" s="18" t="str">
        <f>IF(DAY(DATE($AL$1,$AN$1,1)+COLUMN(AE:AE)-1)&lt;5,"",DATE($AL$1,$AN$1,1)+COLUMN(AE:AE)-1)</f>
        <v/>
      </c>
      <c r="AI3" s="62" t="s">
        <v>59</v>
      </c>
      <c r="AJ3" s="63" t="s">
        <v>60</v>
      </c>
      <c r="AK3" s="63" t="s">
        <v>61</v>
      </c>
      <c r="AL3" s="63"/>
      <c r="AM3" s="63" t="s">
        <v>62</v>
      </c>
      <c r="AN3" s="17" t="s">
        <v>63</v>
      </c>
      <c r="AO3" s="66" t="s">
        <v>64</v>
      </c>
      <c r="AP3" s="66" t="s">
        <v>65</v>
      </c>
      <c r="XEY3" s="12"/>
      <c r="XEZ3" s="12"/>
      <c r="XFA3" s="12"/>
    </row>
    <row r="4" s="11" customFormat="1" ht="15" customHeight="1" spans="1:16381">
      <c r="A4" s="16" t="s">
        <v>3</v>
      </c>
      <c r="B4" s="17"/>
      <c r="C4" s="17"/>
      <c r="D4" s="19" t="str">
        <f t="shared" ref="D4:AH4" si="1">TEXT(D3,"aaa")</f>
        <v>三</v>
      </c>
      <c r="E4" s="19" t="str">
        <f t="shared" si="1"/>
        <v>四</v>
      </c>
      <c r="F4" s="19" t="str">
        <f t="shared" si="1"/>
        <v>五</v>
      </c>
      <c r="G4" s="19" t="str">
        <f t="shared" si="1"/>
        <v>六</v>
      </c>
      <c r="H4" s="19" t="str">
        <f t="shared" si="1"/>
        <v>日</v>
      </c>
      <c r="I4" s="19" t="str">
        <f t="shared" si="1"/>
        <v>一</v>
      </c>
      <c r="J4" s="19" t="str">
        <f t="shared" si="1"/>
        <v>二</v>
      </c>
      <c r="K4" s="19" t="str">
        <f t="shared" si="1"/>
        <v>三</v>
      </c>
      <c r="L4" s="19" t="str">
        <f t="shared" si="1"/>
        <v>四</v>
      </c>
      <c r="M4" s="19" t="str">
        <f t="shared" si="1"/>
        <v>五</v>
      </c>
      <c r="N4" s="19" t="str">
        <f t="shared" si="1"/>
        <v>六</v>
      </c>
      <c r="O4" s="19" t="str">
        <f t="shared" si="1"/>
        <v>日</v>
      </c>
      <c r="P4" s="19" t="str">
        <f t="shared" si="1"/>
        <v>一</v>
      </c>
      <c r="Q4" s="19" t="str">
        <f t="shared" si="1"/>
        <v>二</v>
      </c>
      <c r="R4" s="19" t="str">
        <f t="shared" si="1"/>
        <v>三</v>
      </c>
      <c r="S4" s="19" t="str">
        <f t="shared" si="1"/>
        <v>四</v>
      </c>
      <c r="T4" s="19" t="str">
        <f t="shared" si="1"/>
        <v>五</v>
      </c>
      <c r="U4" s="19" t="str">
        <f t="shared" si="1"/>
        <v>六</v>
      </c>
      <c r="V4" s="19" t="str">
        <f t="shared" si="1"/>
        <v>日</v>
      </c>
      <c r="W4" s="19" t="str">
        <f t="shared" si="1"/>
        <v>一</v>
      </c>
      <c r="X4" s="19" t="str">
        <f t="shared" si="1"/>
        <v>二</v>
      </c>
      <c r="Y4" s="19" t="str">
        <f t="shared" si="1"/>
        <v>三</v>
      </c>
      <c r="Z4" s="19" t="str">
        <f t="shared" si="1"/>
        <v>四</v>
      </c>
      <c r="AA4" s="19" t="str">
        <f t="shared" si="1"/>
        <v>五</v>
      </c>
      <c r="AB4" s="19" t="str">
        <f t="shared" si="1"/>
        <v>六</v>
      </c>
      <c r="AC4" s="19" t="str">
        <f t="shared" si="1"/>
        <v>日</v>
      </c>
      <c r="AD4" s="19" t="str">
        <f t="shared" si="1"/>
        <v>一</v>
      </c>
      <c r="AE4" s="19" t="str">
        <f t="shared" si="1"/>
        <v>二</v>
      </c>
      <c r="AF4" s="19" t="str">
        <f t="shared" si="1"/>
        <v>三</v>
      </c>
      <c r="AG4" s="19" t="str">
        <f t="shared" si="1"/>
        <v>四</v>
      </c>
      <c r="AH4" s="19" t="str">
        <f t="shared" si="1"/>
        <v/>
      </c>
      <c r="AI4" s="62"/>
      <c r="AJ4" s="63"/>
      <c r="AK4" s="63" t="s">
        <v>66</v>
      </c>
      <c r="AL4" s="63" t="s">
        <v>67</v>
      </c>
      <c r="AM4" s="63"/>
      <c r="AN4" s="17"/>
      <c r="AO4" s="66"/>
      <c r="AP4" s="66"/>
      <c r="XEY4" s="12"/>
      <c r="XEZ4" s="12"/>
      <c r="XFA4" s="12"/>
    </row>
    <row r="5" s="12" customFormat="1" spans="1:64">
      <c r="A5" s="20" t="s">
        <v>46</v>
      </c>
      <c r="B5" s="21" t="s">
        <v>45</v>
      </c>
      <c r="C5" s="20" t="s">
        <v>68</v>
      </c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>
        <v>11.5</v>
      </c>
      <c r="T5" s="20">
        <v>11.5</v>
      </c>
      <c r="U5" s="20">
        <v>11.5</v>
      </c>
      <c r="V5" s="20">
        <v>11.5</v>
      </c>
      <c r="W5" s="20">
        <v>11.5</v>
      </c>
      <c r="X5" s="20">
        <v>5</v>
      </c>
      <c r="Y5" s="20">
        <v>11.5</v>
      </c>
      <c r="Z5" s="20">
        <v>9</v>
      </c>
      <c r="AA5" s="20" t="s">
        <v>69</v>
      </c>
      <c r="AB5" s="20">
        <v>14</v>
      </c>
      <c r="AC5" s="20">
        <v>5</v>
      </c>
      <c r="AD5" s="20"/>
      <c r="AE5" s="20"/>
      <c r="AF5" s="20"/>
      <c r="AG5" s="20"/>
      <c r="AH5" s="51"/>
      <c r="AI5" s="64">
        <f>IF(A5="","",COUNTIF(D5:AH6,"&gt;2")/2)*2</f>
        <v>14</v>
      </c>
      <c r="AJ5" s="65">
        <f>SUMPRODUCT(IFERROR((IFERROR(WEEKDAY($D$3:$AH$3,2),999)&lt;6)*D5:AH6,0))</f>
        <v>108</v>
      </c>
      <c r="AK5" s="65">
        <f>SUMPRODUCT((IFERROR(WEEKDAY($D$3:$AH$3,2),999)&lt;6)*D7:AH7)</f>
        <v>0</v>
      </c>
      <c r="AL5" s="65">
        <f>SUMPRODUCT(IFERROR((IFERROR(WEEKDAY($D$3:$AH$3,2),0)&gt;5)*D5:AH7,0))</f>
        <v>42</v>
      </c>
      <c r="AM5" s="65">
        <f>IFERROR(SUM(AJ5:AL7),"")</f>
        <v>150</v>
      </c>
      <c r="AN5" s="17" t="s">
        <v>70</v>
      </c>
      <c r="AO5" s="67">
        <f>SUMPRODUCT((IFERROR((D5:AH5+D6:AH6+D7:AH7),0)&gt;8)*1,IFERROR((D5:AH5+D6:AH6+D7:AH7-8),0))</f>
        <v>44</v>
      </c>
      <c r="AP5" s="65">
        <f>AM5-AO5</f>
        <v>106</v>
      </c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70"/>
    </row>
    <row r="6" s="12" customFormat="1" spans="1:64">
      <c r="A6" s="20"/>
      <c r="B6" s="21"/>
      <c r="C6" s="20" t="s">
        <v>71</v>
      </c>
      <c r="D6" s="20"/>
      <c r="E6" s="20"/>
      <c r="F6" s="20"/>
      <c r="G6" s="20"/>
      <c r="H6" s="20"/>
      <c r="I6" s="20"/>
      <c r="J6" s="20"/>
      <c r="K6" s="20"/>
      <c r="L6" s="44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>
        <v>12</v>
      </c>
      <c r="AE6" s="20">
        <v>12</v>
      </c>
      <c r="AF6" s="20">
        <v>12</v>
      </c>
      <c r="AG6" s="20">
        <v>12</v>
      </c>
      <c r="AH6" s="51"/>
      <c r="AI6" s="64"/>
      <c r="AJ6" s="65"/>
      <c r="AK6" s="65"/>
      <c r="AL6" s="65"/>
      <c r="AM6" s="65"/>
      <c r="AN6" s="17"/>
      <c r="AO6" s="68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70"/>
    </row>
    <row r="7" s="12" customFormat="1" spans="1:64">
      <c r="A7" s="22" t="s">
        <v>72</v>
      </c>
      <c r="B7" s="21"/>
      <c r="C7" s="23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51"/>
      <c r="AI7" s="64"/>
      <c r="AJ7" s="65"/>
      <c r="AK7" s="65"/>
      <c r="AL7" s="65"/>
      <c r="AM7" s="65"/>
      <c r="AN7" s="17"/>
      <c r="AO7" s="69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70"/>
    </row>
    <row r="8" s="12" customFormat="1" spans="1:64">
      <c r="A8" s="24" t="s">
        <v>42</v>
      </c>
      <c r="B8" s="24" t="s">
        <v>41</v>
      </c>
      <c r="C8" s="25"/>
      <c r="D8" s="26">
        <v>4</v>
      </c>
      <c r="E8" s="27">
        <v>4</v>
      </c>
      <c r="F8" s="27">
        <v>0.5</v>
      </c>
      <c r="G8" s="27"/>
      <c r="H8" s="27">
        <v>4</v>
      </c>
      <c r="I8" s="27">
        <v>4</v>
      </c>
      <c r="J8" s="27">
        <v>4</v>
      </c>
      <c r="K8" s="29"/>
      <c r="L8" s="29"/>
      <c r="M8" s="29"/>
      <c r="N8" s="29"/>
      <c r="O8" s="29"/>
      <c r="P8" s="26">
        <v>4</v>
      </c>
      <c r="Q8" s="27">
        <v>4</v>
      </c>
      <c r="R8" s="27">
        <v>3</v>
      </c>
      <c r="S8" s="26">
        <v>3.5</v>
      </c>
      <c r="T8" s="29"/>
      <c r="U8" s="26">
        <v>4</v>
      </c>
      <c r="V8" s="26">
        <v>4</v>
      </c>
      <c r="W8" s="27">
        <v>0.5</v>
      </c>
      <c r="X8" s="27">
        <v>4</v>
      </c>
      <c r="Y8" s="26">
        <v>4</v>
      </c>
      <c r="Z8" s="29"/>
      <c r="AA8" s="27">
        <v>4</v>
      </c>
      <c r="AB8" s="27">
        <v>4</v>
      </c>
      <c r="AC8" s="26">
        <v>0.5</v>
      </c>
      <c r="AD8" s="27">
        <v>4</v>
      </c>
      <c r="AE8" s="53">
        <v>0.5</v>
      </c>
      <c r="AF8" s="27">
        <v>4</v>
      </c>
      <c r="AG8" s="29"/>
      <c r="AH8" s="26"/>
      <c r="AI8" s="64">
        <f>IF(A8="","",COUNTIF(D8:AH9,"&gt;2")/2)</f>
        <v>19</v>
      </c>
      <c r="AJ8" s="65">
        <f>SUMPRODUCT(IFERROR((IFERROR(WEEKDAY($D$3:$AH$3,2),999)&lt;6)*D8:AH9,0))</f>
        <v>116</v>
      </c>
      <c r="AK8" s="65">
        <f>SUMPRODUCT((IFERROR(WEEKDAY($D$3:$AH$3,2),999)&lt;6)*D10:AH10)</f>
        <v>62.5</v>
      </c>
      <c r="AL8" s="65">
        <f>SUMPRODUCT(IFERROR((IFERROR(WEEKDAY($D$3:$AH$3,2),0)&gt;5)*D8:AH10,0))</f>
        <v>67</v>
      </c>
      <c r="AM8" s="65">
        <f>IFERROR(SUM(AJ8:AL10),"")</f>
        <v>245.5</v>
      </c>
      <c r="AN8" s="17" t="s">
        <v>70</v>
      </c>
      <c r="AO8" s="67">
        <f>SUMPRODUCT((IFERROR((D8:AH8+D9:AH9+D10:AH10),0)&gt;8)*1,IFERROR((D8:AH8+D9:AH9+D10:AH10-8),0))</f>
        <v>79</v>
      </c>
      <c r="AP8" s="65">
        <f>AM8-AO8</f>
        <v>166.5</v>
      </c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70"/>
    </row>
    <row r="9" s="12" customFormat="1" spans="1:64">
      <c r="A9" s="24"/>
      <c r="B9" s="24"/>
      <c r="C9" s="28"/>
      <c r="D9" s="26">
        <v>4</v>
      </c>
      <c r="E9" s="27">
        <v>4</v>
      </c>
      <c r="F9" s="27">
        <v>4</v>
      </c>
      <c r="G9" s="27" t="s">
        <v>73</v>
      </c>
      <c r="H9" s="27">
        <v>4</v>
      </c>
      <c r="I9" s="27">
        <v>4</v>
      </c>
      <c r="J9" s="27">
        <v>4</v>
      </c>
      <c r="K9" s="29" t="s">
        <v>74</v>
      </c>
      <c r="L9" s="29" t="s">
        <v>74</v>
      </c>
      <c r="M9" s="29" t="s">
        <v>74</v>
      </c>
      <c r="N9" s="29" t="s">
        <v>74</v>
      </c>
      <c r="O9" s="29" t="s">
        <v>74</v>
      </c>
      <c r="P9" s="26">
        <v>4</v>
      </c>
      <c r="Q9" s="27">
        <v>4</v>
      </c>
      <c r="R9" s="46">
        <v>4</v>
      </c>
      <c r="S9" s="26">
        <v>4</v>
      </c>
      <c r="T9" s="29" t="s">
        <v>74</v>
      </c>
      <c r="U9" s="26">
        <v>4</v>
      </c>
      <c r="V9" s="26">
        <v>4</v>
      </c>
      <c r="W9" s="27">
        <v>4</v>
      </c>
      <c r="X9" s="27">
        <v>4</v>
      </c>
      <c r="Y9" s="26">
        <v>4</v>
      </c>
      <c r="Z9" s="29" t="s">
        <v>74</v>
      </c>
      <c r="AA9" s="27">
        <v>4</v>
      </c>
      <c r="AB9" s="27">
        <v>4</v>
      </c>
      <c r="AC9" s="26">
        <v>4</v>
      </c>
      <c r="AD9" s="27">
        <v>4</v>
      </c>
      <c r="AE9" s="53">
        <v>4</v>
      </c>
      <c r="AF9" s="27">
        <v>4</v>
      </c>
      <c r="AG9" s="29" t="s">
        <v>74</v>
      </c>
      <c r="AH9" s="26"/>
      <c r="AI9" s="64"/>
      <c r="AJ9" s="65"/>
      <c r="AK9" s="65"/>
      <c r="AL9" s="65"/>
      <c r="AM9" s="65"/>
      <c r="AN9" s="17"/>
      <c r="AO9" s="68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70"/>
    </row>
    <row r="10" s="12" customFormat="1" spans="1:64">
      <c r="A10" s="24"/>
      <c r="B10" s="24"/>
      <c r="C10" s="28"/>
      <c r="D10" s="26"/>
      <c r="E10" s="27">
        <v>3</v>
      </c>
      <c r="F10" s="27">
        <v>2</v>
      </c>
      <c r="G10" s="27"/>
      <c r="H10" s="27">
        <v>2</v>
      </c>
      <c r="I10" s="27">
        <v>1.5</v>
      </c>
      <c r="J10" s="27">
        <v>2</v>
      </c>
      <c r="K10" s="29"/>
      <c r="L10" s="29"/>
      <c r="M10" s="29"/>
      <c r="N10" s="29"/>
      <c r="O10" s="29"/>
      <c r="P10" s="26">
        <v>5.5</v>
      </c>
      <c r="Q10" s="27">
        <v>0.5</v>
      </c>
      <c r="R10" s="47">
        <v>6</v>
      </c>
      <c r="S10" s="26">
        <v>5.5</v>
      </c>
      <c r="T10" s="29"/>
      <c r="U10" s="26">
        <v>4.5</v>
      </c>
      <c r="V10" s="26">
        <v>8.5</v>
      </c>
      <c r="W10" s="27">
        <v>5.5</v>
      </c>
      <c r="X10" s="27">
        <v>4.5</v>
      </c>
      <c r="Y10" s="26">
        <v>5.5</v>
      </c>
      <c r="Z10" s="29"/>
      <c r="AA10" s="27">
        <v>5.5</v>
      </c>
      <c r="AB10" s="27">
        <v>9.5</v>
      </c>
      <c r="AC10" s="26">
        <v>6</v>
      </c>
      <c r="AD10" s="27">
        <v>2</v>
      </c>
      <c r="AE10" s="53">
        <v>5.5</v>
      </c>
      <c r="AF10" s="27">
        <v>8</v>
      </c>
      <c r="AG10" s="29"/>
      <c r="AH10" s="26"/>
      <c r="AI10" s="64"/>
      <c r="AJ10" s="65"/>
      <c r="AK10" s="65"/>
      <c r="AL10" s="65"/>
      <c r="AM10" s="65"/>
      <c r="AN10" s="17"/>
      <c r="AO10" s="69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70"/>
    </row>
    <row r="11" s="12" customFormat="1" spans="1:64">
      <c r="A11" s="29" t="s">
        <v>43</v>
      </c>
      <c r="B11" s="29" t="s">
        <v>41</v>
      </c>
      <c r="C11" s="25"/>
      <c r="D11" s="29">
        <v>4</v>
      </c>
      <c r="E11" s="30">
        <v>4</v>
      </c>
      <c r="F11" s="30">
        <v>4</v>
      </c>
      <c r="G11" s="30"/>
      <c r="H11" s="30"/>
      <c r="I11" s="29">
        <v>4</v>
      </c>
      <c r="J11" s="30">
        <v>4</v>
      </c>
      <c r="K11" s="30">
        <v>4</v>
      </c>
      <c r="L11" s="30">
        <v>4</v>
      </c>
      <c r="M11" s="30">
        <v>4</v>
      </c>
      <c r="N11" s="30">
        <v>4</v>
      </c>
      <c r="O11" s="30">
        <v>4</v>
      </c>
      <c r="P11" s="29">
        <v>4</v>
      </c>
      <c r="Q11" s="30">
        <v>4</v>
      </c>
      <c r="R11" s="48">
        <v>3</v>
      </c>
      <c r="S11" s="29">
        <v>4</v>
      </c>
      <c r="T11" s="29"/>
      <c r="U11" s="48"/>
      <c r="V11" s="26"/>
      <c r="W11" s="27"/>
      <c r="X11" s="26"/>
      <c r="Y11" s="26"/>
      <c r="Z11" s="27"/>
      <c r="AA11" s="27"/>
      <c r="AB11" s="26"/>
      <c r="AC11" s="26"/>
      <c r="AD11" s="53"/>
      <c r="AE11" s="26"/>
      <c r="AF11" s="26"/>
      <c r="AG11" s="27"/>
      <c r="AH11" s="27"/>
      <c r="AI11" s="64">
        <f>IF(A11="","",COUNTIF(D11:AH12,"&gt;2")/2)</f>
        <v>14</v>
      </c>
      <c r="AJ11" s="65">
        <f>SUMPRODUCT(IFERROR((IFERROR(WEEKDAY($D$3:$AH$3,2),999)&lt;6)*D11:AH12,0))</f>
        <v>95</v>
      </c>
      <c r="AK11" s="65">
        <f>SUMPRODUCT((IFERROR(WEEKDAY($D$3:$AH$3,2),999)&lt;6)*D13:AH13)</f>
        <v>36.5</v>
      </c>
      <c r="AL11" s="65">
        <f>SUMPRODUCT(IFERROR((IFERROR(WEEKDAY($D$3:$AH$3,2),0)&gt;5)*D11:AH13,0))</f>
        <v>23.5</v>
      </c>
      <c r="AM11" s="65">
        <f>IFERROR(SUM(AJ11:AL13),"")</f>
        <v>155</v>
      </c>
      <c r="AN11" s="17" t="s">
        <v>70</v>
      </c>
      <c r="AO11" s="67">
        <f>SUMPRODUCT((IFERROR((D11:AH11+D12:AH12+D13:AH13),0)&gt;8)*1,IFERROR((D11:AH11+D12:AH12+D13:AH13-8),0))</f>
        <v>43</v>
      </c>
      <c r="AP11" s="65">
        <f>AM11-AO11</f>
        <v>112</v>
      </c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70"/>
    </row>
    <row r="12" s="12" customFormat="1" spans="1:64">
      <c r="A12" s="29"/>
      <c r="B12" s="29"/>
      <c r="C12" s="28"/>
      <c r="D12" s="29">
        <v>4</v>
      </c>
      <c r="E12" s="30">
        <v>4</v>
      </c>
      <c r="F12" s="30">
        <v>4</v>
      </c>
      <c r="G12" s="30" t="s">
        <v>73</v>
      </c>
      <c r="H12" s="29" t="s">
        <v>74</v>
      </c>
      <c r="I12" s="29">
        <v>4</v>
      </c>
      <c r="J12" s="30">
        <v>4</v>
      </c>
      <c r="K12" s="30">
        <v>4</v>
      </c>
      <c r="L12" s="30">
        <v>4</v>
      </c>
      <c r="M12" s="30">
        <v>4</v>
      </c>
      <c r="N12" s="30">
        <v>4</v>
      </c>
      <c r="O12" s="30">
        <v>4</v>
      </c>
      <c r="P12" s="29">
        <v>4</v>
      </c>
      <c r="Q12" s="30">
        <v>4</v>
      </c>
      <c r="R12" s="48">
        <v>4</v>
      </c>
      <c r="S12" s="29">
        <v>4</v>
      </c>
      <c r="T12" s="29" t="s">
        <v>75</v>
      </c>
      <c r="U12" s="48"/>
      <c r="V12" s="26"/>
      <c r="W12" s="27"/>
      <c r="X12" s="26"/>
      <c r="Y12" s="26"/>
      <c r="Z12" s="27"/>
      <c r="AA12" s="27"/>
      <c r="AB12" s="26"/>
      <c r="AC12" s="26"/>
      <c r="AD12" s="54"/>
      <c r="AE12" s="26"/>
      <c r="AF12" s="30"/>
      <c r="AG12" s="27"/>
      <c r="AH12" s="27"/>
      <c r="AI12" s="64"/>
      <c r="AJ12" s="65"/>
      <c r="AK12" s="65"/>
      <c r="AL12" s="65"/>
      <c r="AM12" s="65"/>
      <c r="AN12" s="17"/>
      <c r="AO12" s="68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70"/>
    </row>
    <row r="13" s="12" customFormat="1" spans="1:64">
      <c r="A13" s="29"/>
      <c r="B13" s="29"/>
      <c r="C13" s="28"/>
      <c r="D13" s="29">
        <v>0.5</v>
      </c>
      <c r="E13" s="30">
        <v>3</v>
      </c>
      <c r="F13" s="31">
        <v>0.5</v>
      </c>
      <c r="G13" s="30"/>
      <c r="H13" s="30"/>
      <c r="I13" s="29">
        <v>2</v>
      </c>
      <c r="J13" s="30">
        <v>2</v>
      </c>
      <c r="K13" s="30">
        <v>5</v>
      </c>
      <c r="L13" s="30">
        <v>3.5</v>
      </c>
      <c r="M13" s="30">
        <v>2</v>
      </c>
      <c r="N13" s="30">
        <v>3.5</v>
      </c>
      <c r="O13" s="30">
        <v>4</v>
      </c>
      <c r="P13" s="29">
        <v>5.5</v>
      </c>
      <c r="Q13" s="30">
        <v>6</v>
      </c>
      <c r="R13" s="49">
        <v>6</v>
      </c>
      <c r="S13" s="29">
        <v>0.5</v>
      </c>
      <c r="T13" s="29"/>
      <c r="U13" s="49"/>
      <c r="V13" s="26"/>
      <c r="W13" s="27"/>
      <c r="X13" s="26"/>
      <c r="Y13" s="26"/>
      <c r="Z13" s="27"/>
      <c r="AA13" s="27"/>
      <c r="AB13" s="26"/>
      <c r="AC13" s="26"/>
      <c r="AD13" s="53"/>
      <c r="AE13" s="26"/>
      <c r="AF13" s="26"/>
      <c r="AG13" s="27"/>
      <c r="AH13" s="27"/>
      <c r="AI13" s="64"/>
      <c r="AJ13" s="65"/>
      <c r="AK13" s="65"/>
      <c r="AL13" s="65"/>
      <c r="AM13" s="65"/>
      <c r="AN13" s="17"/>
      <c r="AO13" s="69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70"/>
    </row>
    <row r="14" s="12" customFormat="1" ht="20.25" spans="1:64">
      <c r="A14" s="32" t="s">
        <v>39</v>
      </c>
      <c r="B14" s="21" t="s">
        <v>38</v>
      </c>
      <c r="C14" s="21" t="s">
        <v>76</v>
      </c>
      <c r="D14" s="33" t="s">
        <v>69</v>
      </c>
      <c r="E14" s="33">
        <v>4</v>
      </c>
      <c r="F14" s="33">
        <v>4</v>
      </c>
      <c r="G14" s="33">
        <v>4</v>
      </c>
      <c r="H14" s="33">
        <v>4</v>
      </c>
      <c r="I14" s="33">
        <v>4</v>
      </c>
      <c r="J14" s="33">
        <v>4</v>
      </c>
      <c r="K14" s="33">
        <v>4</v>
      </c>
      <c r="L14" s="33">
        <v>4</v>
      </c>
      <c r="M14" s="33">
        <v>4</v>
      </c>
      <c r="N14" s="33">
        <v>4</v>
      </c>
      <c r="O14" s="33">
        <v>4</v>
      </c>
      <c r="P14" s="33">
        <v>4</v>
      </c>
      <c r="Q14" s="33">
        <v>4</v>
      </c>
      <c r="R14" s="33">
        <v>4</v>
      </c>
      <c r="S14" s="33">
        <v>4</v>
      </c>
      <c r="T14" s="33">
        <v>4</v>
      </c>
      <c r="U14" s="33">
        <v>4</v>
      </c>
      <c r="V14" s="33">
        <v>4</v>
      </c>
      <c r="W14" s="33">
        <v>4</v>
      </c>
      <c r="X14" s="33">
        <v>4</v>
      </c>
      <c r="Y14" s="33">
        <v>4</v>
      </c>
      <c r="Z14" s="33">
        <v>4</v>
      </c>
      <c r="AA14" s="33">
        <v>4</v>
      </c>
      <c r="AB14" s="33">
        <v>4</v>
      </c>
      <c r="AC14" s="33">
        <v>4</v>
      </c>
      <c r="AD14" s="33">
        <v>4</v>
      </c>
      <c r="AE14" s="33">
        <v>4</v>
      </c>
      <c r="AF14" s="33">
        <v>4</v>
      </c>
      <c r="AG14" s="33" t="s">
        <v>69</v>
      </c>
      <c r="AH14" s="33"/>
      <c r="AI14" s="64">
        <f>IF(A14="","",COUNTIF(D14:AH15,"&gt;2")/2)</f>
        <v>28</v>
      </c>
      <c r="AJ14" s="65">
        <f>SUMPRODUCT(IFERROR((IFERROR(WEEKDAY($D$3:$AH$3,2),999)&lt;6)*D14:AH15,0))</f>
        <v>160</v>
      </c>
      <c r="AK14" s="65">
        <f>SUMPRODUCT((IFERROR(WEEKDAY($D$3:$AH$3,2),999)&lt;6)*D16:AH16)</f>
        <v>52</v>
      </c>
      <c r="AL14" s="65">
        <f>SUMPRODUCT(IFERROR((IFERROR(WEEKDAY($D$3:$AH$3,2),0)&gt;5)*D14:AH16,0))</f>
        <v>83</v>
      </c>
      <c r="AM14" s="65">
        <f>IFERROR(SUM(AJ14:AL16),"")</f>
        <v>295</v>
      </c>
      <c r="AN14" s="17" t="s">
        <v>70</v>
      </c>
      <c r="AO14" s="67">
        <f>SUMPRODUCT((IFERROR((D14:AH14+D15:AH15+D16:AH16),0)&gt;8)*1,IFERROR((D14:AH14+D15:AH15+D16:AH16-8),0))</f>
        <v>71</v>
      </c>
      <c r="AP14" s="65">
        <f>AM14-AO14</f>
        <v>224</v>
      </c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70"/>
    </row>
    <row r="15" s="12" customFormat="1" ht="20.25" spans="1:64">
      <c r="A15" s="32"/>
      <c r="B15" s="21"/>
      <c r="C15" s="21" t="s">
        <v>77</v>
      </c>
      <c r="D15" s="33"/>
      <c r="E15" s="33">
        <v>4</v>
      </c>
      <c r="F15" s="33">
        <v>4</v>
      </c>
      <c r="G15" s="33">
        <v>4</v>
      </c>
      <c r="H15" s="33">
        <v>4</v>
      </c>
      <c r="I15" s="33">
        <v>4</v>
      </c>
      <c r="J15" s="33">
        <v>4</v>
      </c>
      <c r="K15" s="33">
        <v>4</v>
      </c>
      <c r="L15" s="33">
        <v>4</v>
      </c>
      <c r="M15" s="33">
        <v>4</v>
      </c>
      <c r="N15" s="33">
        <v>4</v>
      </c>
      <c r="O15" s="33">
        <v>4</v>
      </c>
      <c r="P15" s="33">
        <v>4</v>
      </c>
      <c r="Q15" s="33">
        <v>4</v>
      </c>
      <c r="R15" s="33">
        <v>4</v>
      </c>
      <c r="S15" s="33">
        <v>4</v>
      </c>
      <c r="T15" s="33">
        <v>4</v>
      </c>
      <c r="U15" s="33">
        <v>4</v>
      </c>
      <c r="V15" s="33">
        <v>4</v>
      </c>
      <c r="W15" s="33">
        <v>4</v>
      </c>
      <c r="X15" s="33">
        <v>4</v>
      </c>
      <c r="Y15" s="33">
        <v>4</v>
      </c>
      <c r="Z15" s="33">
        <v>4</v>
      </c>
      <c r="AA15" s="33">
        <v>4</v>
      </c>
      <c r="AB15" s="33">
        <v>4</v>
      </c>
      <c r="AC15" s="33">
        <v>4</v>
      </c>
      <c r="AD15" s="33">
        <v>4</v>
      </c>
      <c r="AE15" s="33">
        <v>4</v>
      </c>
      <c r="AF15" s="33">
        <v>4</v>
      </c>
      <c r="AG15" s="33"/>
      <c r="AH15" s="33"/>
      <c r="AI15" s="64"/>
      <c r="AJ15" s="65"/>
      <c r="AK15" s="65"/>
      <c r="AL15" s="65"/>
      <c r="AM15" s="65"/>
      <c r="AN15" s="17"/>
      <c r="AO15" s="68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  <c r="BH15" s="65"/>
      <c r="BI15" s="65"/>
      <c r="BJ15" s="65"/>
      <c r="BK15" s="65"/>
      <c r="BL15" s="70"/>
    </row>
    <row r="16" s="12" customFormat="1" ht="20.25" spans="1:64">
      <c r="A16" s="32"/>
      <c r="B16" s="21"/>
      <c r="C16" s="21" t="s">
        <v>72</v>
      </c>
      <c r="D16" s="33"/>
      <c r="E16" s="33">
        <v>3</v>
      </c>
      <c r="F16" s="33">
        <v>3</v>
      </c>
      <c r="G16" s="33">
        <v>3</v>
      </c>
      <c r="H16" s="33">
        <v>2</v>
      </c>
      <c r="I16" s="33">
        <v>3</v>
      </c>
      <c r="J16" s="33">
        <v>3</v>
      </c>
      <c r="K16" s="33">
        <v>3</v>
      </c>
      <c r="L16" s="33">
        <v>3</v>
      </c>
      <c r="M16" s="33">
        <v>3</v>
      </c>
      <c r="N16" s="33">
        <v>3</v>
      </c>
      <c r="O16" s="33">
        <v>1</v>
      </c>
      <c r="P16" s="33">
        <v>3</v>
      </c>
      <c r="Q16" s="33">
        <v>3</v>
      </c>
      <c r="R16" s="33">
        <v>3</v>
      </c>
      <c r="S16" s="33">
        <v>3</v>
      </c>
      <c r="T16" s="33">
        <v>3</v>
      </c>
      <c r="U16" s="33">
        <v>3</v>
      </c>
      <c r="V16" s="33">
        <v>3</v>
      </c>
      <c r="W16" s="33">
        <v>3</v>
      </c>
      <c r="X16" s="33">
        <v>3</v>
      </c>
      <c r="Y16" s="33">
        <v>1</v>
      </c>
      <c r="Z16" s="33"/>
      <c r="AA16" s="33">
        <v>3</v>
      </c>
      <c r="AB16" s="33">
        <v>2</v>
      </c>
      <c r="AC16" s="33">
        <v>2</v>
      </c>
      <c r="AD16" s="33">
        <v>3</v>
      </c>
      <c r="AE16" s="33"/>
      <c r="AF16" s="33">
        <v>3</v>
      </c>
      <c r="AG16" s="33"/>
      <c r="AH16" s="33"/>
      <c r="AI16" s="64"/>
      <c r="AJ16" s="65"/>
      <c r="AK16" s="65"/>
      <c r="AL16" s="65"/>
      <c r="AM16" s="65"/>
      <c r="AN16" s="17"/>
      <c r="AO16" s="69"/>
      <c r="AP16" s="65"/>
      <c r="AQ16" s="65"/>
      <c r="AR16" s="65"/>
      <c r="AS16" s="65"/>
      <c r="AT16" s="65"/>
      <c r="AU16" s="65"/>
      <c r="AV16" s="65"/>
      <c r="AW16" s="65"/>
      <c r="AX16" s="65"/>
      <c r="AY16" s="65"/>
      <c r="AZ16" s="65"/>
      <c r="BA16" s="65"/>
      <c r="BB16" s="65"/>
      <c r="BC16" s="65"/>
      <c r="BD16" s="65"/>
      <c r="BE16" s="65"/>
      <c r="BF16" s="65"/>
      <c r="BG16" s="65"/>
      <c r="BH16" s="65"/>
      <c r="BI16" s="65"/>
      <c r="BJ16" s="65"/>
      <c r="BK16" s="65"/>
      <c r="BL16" s="70"/>
    </row>
    <row r="17" s="12" customFormat="1" spans="1:64">
      <c r="A17" s="34" t="s">
        <v>23</v>
      </c>
      <c r="B17" s="34" t="s">
        <v>22</v>
      </c>
      <c r="C17" s="34" t="s">
        <v>76</v>
      </c>
      <c r="D17" s="35">
        <v>4</v>
      </c>
      <c r="E17" s="35">
        <v>4</v>
      </c>
      <c r="F17" s="35" t="s">
        <v>69</v>
      </c>
      <c r="G17" s="35" t="s">
        <v>69</v>
      </c>
      <c r="H17" s="35" t="s">
        <v>69</v>
      </c>
      <c r="I17" s="35" t="s">
        <v>69</v>
      </c>
      <c r="J17" s="35" t="s">
        <v>69</v>
      </c>
      <c r="K17" s="35" t="s">
        <v>69</v>
      </c>
      <c r="L17" s="35" t="s">
        <v>69</v>
      </c>
      <c r="M17" s="35" t="s">
        <v>69</v>
      </c>
      <c r="N17" s="35" t="s">
        <v>69</v>
      </c>
      <c r="O17" s="35" t="s">
        <v>69</v>
      </c>
      <c r="P17" s="35" t="s">
        <v>69</v>
      </c>
      <c r="Q17" s="35">
        <v>4</v>
      </c>
      <c r="R17" s="35">
        <v>4</v>
      </c>
      <c r="S17" s="35">
        <v>4</v>
      </c>
      <c r="T17" s="35">
        <v>4</v>
      </c>
      <c r="U17" s="35">
        <v>4</v>
      </c>
      <c r="V17" s="35">
        <v>4</v>
      </c>
      <c r="W17" s="35">
        <v>4</v>
      </c>
      <c r="X17" s="35" t="s">
        <v>69</v>
      </c>
      <c r="Y17" s="35">
        <v>4</v>
      </c>
      <c r="Z17" s="35">
        <v>4</v>
      </c>
      <c r="AA17" s="35">
        <v>4</v>
      </c>
      <c r="AB17" s="35">
        <v>4</v>
      </c>
      <c r="AC17" s="35"/>
      <c r="AD17" s="35">
        <v>4</v>
      </c>
      <c r="AE17" s="35">
        <v>4</v>
      </c>
      <c r="AF17" s="35">
        <v>4</v>
      </c>
      <c r="AG17" s="35">
        <v>4</v>
      </c>
      <c r="AH17" s="27"/>
      <c r="AI17" s="64">
        <f>IF(A17="","",COUNTIF(D17:AH18,"&gt;2")/2)</f>
        <v>17.5</v>
      </c>
      <c r="AJ17" s="65">
        <f>SUMPRODUCT(IFERROR((IFERROR(WEEKDAY($D$3:$AH$3,2),999)&lt;6)*D17:AH18,0))</f>
        <v>112</v>
      </c>
      <c r="AK17" s="65">
        <f>SUMPRODUCT((IFERROR(WEEKDAY($D$3:$AH$3,2),999)&lt;6)*D19:AH19)</f>
        <v>67.5</v>
      </c>
      <c r="AL17" s="65">
        <f>SUMPRODUCT(IFERROR((IFERROR(WEEKDAY($D$3:$AH$3,2),0)&gt;5)*D17:AH19,0))</f>
        <v>44.5</v>
      </c>
      <c r="AM17" s="65">
        <f>IFERROR(SUM(AJ17:AL19),"")</f>
        <v>224</v>
      </c>
      <c r="AN17" s="17" t="s">
        <v>70</v>
      </c>
      <c r="AO17" s="67">
        <f>SUMPRODUCT((IFERROR((D17:AH17+D18:AH18+D19:AH19),0)&gt;8)*1,IFERROR((D17:AH17+D18:AH18+D19:AH19-8),0))</f>
        <v>84</v>
      </c>
      <c r="AP17" s="65">
        <f>AM17-AO17</f>
        <v>140</v>
      </c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70"/>
    </row>
    <row r="18" s="12" customFormat="1" spans="1:64">
      <c r="A18" s="34"/>
      <c r="B18" s="34"/>
      <c r="C18" s="34" t="s">
        <v>77</v>
      </c>
      <c r="D18" s="35">
        <v>4</v>
      </c>
      <c r="E18" s="35">
        <v>4</v>
      </c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>
        <v>4</v>
      </c>
      <c r="R18" s="35">
        <v>4</v>
      </c>
      <c r="S18" s="35">
        <v>4</v>
      </c>
      <c r="T18" s="35">
        <v>4</v>
      </c>
      <c r="U18" s="35">
        <v>4</v>
      </c>
      <c r="V18" s="35">
        <v>4</v>
      </c>
      <c r="W18" s="35">
        <v>4</v>
      </c>
      <c r="X18" s="35"/>
      <c r="Y18" s="35">
        <v>4</v>
      </c>
      <c r="Z18" s="35">
        <v>4</v>
      </c>
      <c r="AA18" s="35">
        <v>4</v>
      </c>
      <c r="AB18" s="35">
        <v>4</v>
      </c>
      <c r="AC18" s="35">
        <v>4</v>
      </c>
      <c r="AD18" s="35">
        <v>4</v>
      </c>
      <c r="AE18" s="35">
        <v>4</v>
      </c>
      <c r="AF18" s="35">
        <v>4</v>
      </c>
      <c r="AG18" s="35">
        <v>4</v>
      </c>
      <c r="AH18" s="27"/>
      <c r="AI18" s="64"/>
      <c r="AJ18" s="65"/>
      <c r="AK18" s="65"/>
      <c r="AL18" s="65"/>
      <c r="AM18" s="65"/>
      <c r="AN18" s="17"/>
      <c r="AO18" s="68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70"/>
    </row>
    <row r="19" s="12" customFormat="1" spans="1:64">
      <c r="A19" s="34"/>
      <c r="B19" s="34"/>
      <c r="C19" s="34" t="s">
        <v>72</v>
      </c>
      <c r="D19" s="35">
        <v>3.5</v>
      </c>
      <c r="E19" s="35">
        <v>3</v>
      </c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>
        <v>6</v>
      </c>
      <c r="R19" s="35">
        <v>6</v>
      </c>
      <c r="S19" s="35">
        <v>6</v>
      </c>
      <c r="T19" s="35">
        <v>6</v>
      </c>
      <c r="U19" s="35">
        <v>7.5</v>
      </c>
      <c r="V19" s="35">
        <v>2</v>
      </c>
      <c r="W19" s="35">
        <v>7</v>
      </c>
      <c r="X19" s="35"/>
      <c r="Y19" s="35">
        <v>5</v>
      </c>
      <c r="Z19" s="35">
        <v>4.5</v>
      </c>
      <c r="AA19" s="35">
        <v>5</v>
      </c>
      <c r="AB19" s="35">
        <v>7</v>
      </c>
      <c r="AC19" s="35"/>
      <c r="AD19" s="35">
        <v>4</v>
      </c>
      <c r="AE19" s="35">
        <v>4</v>
      </c>
      <c r="AF19" s="35">
        <v>4.5</v>
      </c>
      <c r="AG19" s="35">
        <v>3</v>
      </c>
      <c r="AH19" s="27"/>
      <c r="AI19" s="64"/>
      <c r="AJ19" s="65"/>
      <c r="AK19" s="65"/>
      <c r="AL19" s="65"/>
      <c r="AM19" s="65"/>
      <c r="AN19" s="17"/>
      <c r="AO19" s="69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70"/>
    </row>
    <row r="20" s="12" customFormat="1" ht="14.25" spans="1:64">
      <c r="A20" s="36" t="s">
        <v>25</v>
      </c>
      <c r="B20" s="37" t="s">
        <v>24</v>
      </c>
      <c r="C20" s="38" t="s">
        <v>76</v>
      </c>
      <c r="D20" s="39">
        <v>4</v>
      </c>
      <c r="E20" s="39">
        <v>4</v>
      </c>
      <c r="F20" s="40"/>
      <c r="G20" s="39">
        <v>4</v>
      </c>
      <c r="H20" s="39">
        <v>4</v>
      </c>
      <c r="I20" s="39">
        <v>4</v>
      </c>
      <c r="J20" s="39">
        <v>4</v>
      </c>
      <c r="K20" s="39">
        <v>4</v>
      </c>
      <c r="L20" s="39">
        <v>4</v>
      </c>
      <c r="M20" s="39">
        <v>4</v>
      </c>
      <c r="N20" s="39">
        <v>4</v>
      </c>
      <c r="O20" s="40"/>
      <c r="P20" s="40">
        <v>4</v>
      </c>
      <c r="Q20" s="40"/>
      <c r="R20" s="40"/>
      <c r="S20" s="40"/>
      <c r="T20" s="40"/>
      <c r="U20" s="40"/>
      <c r="V20" s="40"/>
      <c r="W20" s="40"/>
      <c r="X20" s="40"/>
      <c r="Y20" s="55"/>
      <c r="Z20" s="51"/>
      <c r="AA20" s="51"/>
      <c r="AB20" s="51"/>
      <c r="AC20" s="51"/>
      <c r="AD20" s="51"/>
      <c r="AE20" s="51"/>
      <c r="AF20" s="51"/>
      <c r="AG20" s="51"/>
      <c r="AH20" s="51"/>
      <c r="AI20" s="64">
        <f>IF(A20="","",COUNTIF(D20:AH21,"&gt;2")/2)</f>
        <v>11</v>
      </c>
      <c r="AJ20" s="65">
        <f>SUMPRODUCT(IFERROR((IFERROR(WEEKDAY($D$3:$AH$3,2),999)&lt;6)*D20:AH21,0))</f>
        <v>64</v>
      </c>
      <c r="AK20" s="65">
        <f>SUMPRODUCT((IFERROR(WEEKDAY($D$3:$AH$3,2),999)&lt;6)*D22:AH22)</f>
        <v>27</v>
      </c>
      <c r="AL20" s="65">
        <f>SUMPRODUCT(IFERROR((IFERROR(WEEKDAY($D$3:$AH$3,2),0)&gt;5)*D20:AH22,0))</f>
        <v>33</v>
      </c>
      <c r="AM20" s="65">
        <f>IFERROR(SUM(AJ20:AL22),"")</f>
        <v>124</v>
      </c>
      <c r="AN20" s="17" t="s">
        <v>70</v>
      </c>
      <c r="AO20" s="67">
        <f>SUMPRODUCT((IFERROR((D20:AH20+D21:AH21+D22:AH22),0)&gt;8)*1,IFERROR((D20:AH20+D21:AH21+D22:AH22-8),0))</f>
        <v>36</v>
      </c>
      <c r="AP20" s="65">
        <f>AM20-AO20</f>
        <v>88</v>
      </c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70"/>
    </row>
    <row r="21" s="12" customFormat="1" ht="14.25" spans="1:64">
      <c r="A21" s="36"/>
      <c r="B21" s="41"/>
      <c r="C21" s="38" t="s">
        <v>77</v>
      </c>
      <c r="D21" s="39">
        <v>4</v>
      </c>
      <c r="E21" s="39">
        <v>4</v>
      </c>
      <c r="F21" s="40"/>
      <c r="G21" s="39">
        <v>4</v>
      </c>
      <c r="H21" s="39">
        <v>4</v>
      </c>
      <c r="I21" s="39">
        <v>4</v>
      </c>
      <c r="J21" s="39">
        <v>4</v>
      </c>
      <c r="K21" s="39">
        <v>4</v>
      </c>
      <c r="L21" s="39">
        <v>4</v>
      </c>
      <c r="M21" s="39">
        <v>4</v>
      </c>
      <c r="N21" s="39">
        <v>4</v>
      </c>
      <c r="O21" s="40"/>
      <c r="P21" s="40">
        <v>4</v>
      </c>
      <c r="Q21" s="40"/>
      <c r="R21" s="40"/>
      <c r="S21" s="40"/>
      <c r="T21" s="40"/>
      <c r="U21" s="40"/>
      <c r="V21" s="40"/>
      <c r="W21" s="40"/>
      <c r="X21" s="40"/>
      <c r="Y21" s="55"/>
      <c r="Z21" s="51"/>
      <c r="AA21" s="51"/>
      <c r="AB21" s="51"/>
      <c r="AC21" s="51"/>
      <c r="AD21" s="51"/>
      <c r="AE21" s="51"/>
      <c r="AF21" s="51"/>
      <c r="AG21" s="51"/>
      <c r="AH21" s="51"/>
      <c r="AI21" s="64"/>
      <c r="AJ21" s="65"/>
      <c r="AK21" s="65"/>
      <c r="AL21" s="65"/>
      <c r="AM21" s="65"/>
      <c r="AN21" s="17"/>
      <c r="AO21" s="68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5"/>
      <c r="BB21" s="65"/>
      <c r="BC21" s="65"/>
      <c r="BD21" s="65"/>
      <c r="BE21" s="65"/>
      <c r="BF21" s="65"/>
      <c r="BG21" s="65"/>
      <c r="BH21" s="65"/>
      <c r="BI21" s="65"/>
      <c r="BJ21" s="65"/>
      <c r="BK21" s="65"/>
      <c r="BL21" s="70"/>
    </row>
    <row r="22" s="12" customFormat="1" ht="14.25" spans="1:64">
      <c r="A22" s="36"/>
      <c r="B22" s="41"/>
      <c r="C22" s="38" t="s">
        <v>72</v>
      </c>
      <c r="D22" s="39">
        <v>3.5</v>
      </c>
      <c r="E22" s="39">
        <v>3.5</v>
      </c>
      <c r="F22" s="40"/>
      <c r="G22" s="39">
        <v>3</v>
      </c>
      <c r="H22" s="39">
        <v>3</v>
      </c>
      <c r="I22" s="39">
        <v>3.5</v>
      </c>
      <c r="J22" s="39">
        <v>3.5</v>
      </c>
      <c r="K22" s="39">
        <v>3.5</v>
      </c>
      <c r="L22" s="39">
        <v>3.5</v>
      </c>
      <c r="M22" s="39">
        <v>3</v>
      </c>
      <c r="N22" s="39">
        <v>3</v>
      </c>
      <c r="O22" s="40"/>
      <c r="P22" s="40">
        <v>3</v>
      </c>
      <c r="Q22" s="40"/>
      <c r="R22" s="40"/>
      <c r="S22" s="40"/>
      <c r="T22" s="40"/>
      <c r="U22" s="40"/>
      <c r="V22" s="40"/>
      <c r="W22" s="40"/>
      <c r="X22" s="40"/>
      <c r="Y22" s="55"/>
      <c r="Z22" s="51"/>
      <c r="AA22" s="51"/>
      <c r="AB22" s="51"/>
      <c r="AC22" s="51"/>
      <c r="AD22" s="51"/>
      <c r="AE22" s="51"/>
      <c r="AF22" s="51"/>
      <c r="AG22" s="51"/>
      <c r="AH22" s="51"/>
      <c r="AI22" s="64"/>
      <c r="AJ22" s="65"/>
      <c r="AK22" s="65"/>
      <c r="AL22" s="65"/>
      <c r="AM22" s="65"/>
      <c r="AN22" s="17"/>
      <c r="AO22" s="69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70"/>
    </row>
    <row r="23" s="12" customFormat="1" ht="14.25" spans="1:64">
      <c r="A23" s="36" t="s">
        <v>26</v>
      </c>
      <c r="B23" s="37" t="s">
        <v>24</v>
      </c>
      <c r="C23" s="38" t="s">
        <v>76</v>
      </c>
      <c r="D23" s="40">
        <v>4</v>
      </c>
      <c r="E23" s="40">
        <v>4</v>
      </c>
      <c r="F23" s="40">
        <v>4</v>
      </c>
      <c r="G23" s="40">
        <v>4</v>
      </c>
      <c r="H23" s="40">
        <v>4</v>
      </c>
      <c r="I23" s="40">
        <v>4</v>
      </c>
      <c r="J23" s="40">
        <v>4</v>
      </c>
      <c r="K23" s="40">
        <v>4</v>
      </c>
      <c r="L23" s="40">
        <v>4</v>
      </c>
      <c r="M23" s="40">
        <v>4</v>
      </c>
      <c r="N23" s="40">
        <v>4</v>
      </c>
      <c r="O23" s="40">
        <v>4</v>
      </c>
      <c r="P23" s="39">
        <v>4</v>
      </c>
      <c r="Q23" s="39">
        <v>4</v>
      </c>
      <c r="R23" s="39">
        <v>4</v>
      </c>
      <c r="S23" s="39">
        <v>4</v>
      </c>
      <c r="T23" s="39">
        <v>4</v>
      </c>
      <c r="U23" s="39">
        <v>4</v>
      </c>
      <c r="V23" s="40"/>
      <c r="W23" s="40">
        <v>4</v>
      </c>
      <c r="X23" s="40">
        <v>4</v>
      </c>
      <c r="Y23" s="40">
        <v>4</v>
      </c>
      <c r="Z23" s="40">
        <v>4</v>
      </c>
      <c r="AA23" s="40">
        <v>4</v>
      </c>
      <c r="AB23" s="40">
        <v>4</v>
      </c>
      <c r="AC23" s="56">
        <v>4</v>
      </c>
      <c r="AD23" s="56">
        <v>4</v>
      </c>
      <c r="AE23" s="56">
        <v>4</v>
      </c>
      <c r="AF23" s="40"/>
      <c r="AG23" s="40"/>
      <c r="AH23" s="51"/>
      <c r="AI23" s="64">
        <f>IF(A23="","",COUNTIF(D23:AH24,"&gt;2")/2)</f>
        <v>27</v>
      </c>
      <c r="AJ23" s="65">
        <f>SUMPRODUCT(IFERROR((IFERROR(WEEKDAY($D$3:$AH$3,2),999)&lt;6)*D23:AH24,0))</f>
        <v>160</v>
      </c>
      <c r="AK23" s="65">
        <f>SUMPRODUCT((IFERROR(WEEKDAY($D$3:$AH$3,2),999)&lt;6)*D25:AH25)</f>
        <v>60.5</v>
      </c>
      <c r="AL23" s="65">
        <f>SUMPRODUCT(IFERROR((IFERROR(WEEKDAY($D$3:$AH$3,2),0)&gt;5)*D23:AH25,0))</f>
        <v>74.5</v>
      </c>
      <c r="AM23" s="65">
        <f>IFERROR(SUM(AJ23:AL25),"")</f>
        <v>295</v>
      </c>
      <c r="AN23" s="17" t="s">
        <v>70</v>
      </c>
      <c r="AO23" s="67">
        <f>SUMPRODUCT((IFERROR((D23:AH23+D24:AH24+D25:AH25),0)&gt;8)*1,IFERROR((D23:AH23+D24:AH24+D25:AH25-8),0))</f>
        <v>79</v>
      </c>
      <c r="AP23" s="65">
        <f>AM23-AO23</f>
        <v>216</v>
      </c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70"/>
    </row>
    <row r="24" s="12" customFormat="1" ht="14.25" spans="1:64">
      <c r="A24" s="36"/>
      <c r="B24" s="41"/>
      <c r="C24" s="38" t="s">
        <v>77</v>
      </c>
      <c r="D24" s="40">
        <v>4</v>
      </c>
      <c r="E24" s="40">
        <v>4</v>
      </c>
      <c r="F24" s="40">
        <v>4</v>
      </c>
      <c r="G24" s="40">
        <v>4</v>
      </c>
      <c r="H24" s="40">
        <v>4</v>
      </c>
      <c r="I24" s="40">
        <v>4</v>
      </c>
      <c r="J24" s="40">
        <v>4</v>
      </c>
      <c r="K24" s="40">
        <v>4</v>
      </c>
      <c r="L24" s="40">
        <v>4</v>
      </c>
      <c r="M24" s="40">
        <v>4</v>
      </c>
      <c r="N24" s="40">
        <v>4</v>
      </c>
      <c r="O24" s="40">
        <v>4</v>
      </c>
      <c r="P24" s="39">
        <v>4</v>
      </c>
      <c r="Q24" s="39">
        <v>4</v>
      </c>
      <c r="R24" s="39">
        <v>4</v>
      </c>
      <c r="S24" s="39">
        <v>4</v>
      </c>
      <c r="T24" s="39">
        <v>4</v>
      </c>
      <c r="U24" s="39">
        <v>4</v>
      </c>
      <c r="V24" s="40"/>
      <c r="W24" s="40">
        <v>4</v>
      </c>
      <c r="X24" s="40">
        <v>4</v>
      </c>
      <c r="Y24" s="40">
        <v>4</v>
      </c>
      <c r="Z24" s="40">
        <v>4</v>
      </c>
      <c r="AA24" s="40">
        <v>4</v>
      </c>
      <c r="AB24" s="40">
        <v>4</v>
      </c>
      <c r="AC24" s="56">
        <v>4</v>
      </c>
      <c r="AD24" s="56">
        <v>4</v>
      </c>
      <c r="AE24" s="56">
        <v>4</v>
      </c>
      <c r="AF24" s="40"/>
      <c r="AG24" s="40"/>
      <c r="AH24" s="51"/>
      <c r="AI24" s="64"/>
      <c r="AJ24" s="65"/>
      <c r="AK24" s="65"/>
      <c r="AL24" s="65"/>
      <c r="AM24" s="65"/>
      <c r="AN24" s="17"/>
      <c r="AO24" s="68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70"/>
    </row>
    <row r="25" s="12" customFormat="1" ht="14.25" spans="1:64">
      <c r="A25" s="36"/>
      <c r="B25" s="41"/>
      <c r="C25" s="38" t="s">
        <v>72</v>
      </c>
      <c r="D25" s="40">
        <v>2.5</v>
      </c>
      <c r="E25" s="40">
        <v>3</v>
      </c>
      <c r="F25" s="40">
        <v>3</v>
      </c>
      <c r="G25" s="40">
        <v>3</v>
      </c>
      <c r="H25" s="40">
        <v>3</v>
      </c>
      <c r="I25" s="40">
        <v>3</v>
      </c>
      <c r="J25" s="40">
        <v>4</v>
      </c>
      <c r="K25" s="40">
        <v>4</v>
      </c>
      <c r="L25" s="40">
        <v>3</v>
      </c>
      <c r="M25" s="40">
        <v>3</v>
      </c>
      <c r="N25" s="40">
        <v>3</v>
      </c>
      <c r="O25" s="40">
        <v>0.5</v>
      </c>
      <c r="P25" s="39">
        <v>3</v>
      </c>
      <c r="Q25" s="39">
        <v>2</v>
      </c>
      <c r="R25" s="39">
        <v>3</v>
      </c>
      <c r="S25" s="39">
        <v>3</v>
      </c>
      <c r="T25" s="39">
        <v>3</v>
      </c>
      <c r="U25" s="39">
        <v>3</v>
      </c>
      <c r="V25" s="40"/>
      <c r="W25" s="40">
        <v>3</v>
      </c>
      <c r="X25" s="40">
        <v>3</v>
      </c>
      <c r="Y25" s="40">
        <v>3</v>
      </c>
      <c r="Z25" s="40">
        <v>3</v>
      </c>
      <c r="AA25" s="40">
        <v>3</v>
      </c>
      <c r="AB25" s="40">
        <v>3</v>
      </c>
      <c r="AC25" s="56">
        <v>3</v>
      </c>
      <c r="AD25" s="56">
        <v>3</v>
      </c>
      <c r="AE25" s="56">
        <v>3</v>
      </c>
      <c r="AF25" s="40"/>
      <c r="AG25" s="40"/>
      <c r="AH25" s="51"/>
      <c r="AI25" s="64"/>
      <c r="AJ25" s="65"/>
      <c r="AK25" s="65"/>
      <c r="AL25" s="65"/>
      <c r="AM25" s="65"/>
      <c r="AN25" s="17"/>
      <c r="AO25" s="69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70"/>
    </row>
    <row r="26" s="12" customFormat="1" ht="14.25" spans="1:64">
      <c r="A26" s="36" t="s">
        <v>27</v>
      </c>
      <c r="B26" s="37" t="s">
        <v>24</v>
      </c>
      <c r="C26" s="38" t="s">
        <v>76</v>
      </c>
      <c r="D26" s="39">
        <v>4</v>
      </c>
      <c r="E26" s="42">
        <v>4</v>
      </c>
      <c r="F26" s="42">
        <v>4</v>
      </c>
      <c r="G26" s="42">
        <v>4</v>
      </c>
      <c r="H26" s="42">
        <v>4</v>
      </c>
      <c r="I26" s="42">
        <v>4</v>
      </c>
      <c r="J26" s="42">
        <v>4</v>
      </c>
      <c r="K26" s="42">
        <v>4</v>
      </c>
      <c r="L26" s="39">
        <v>4</v>
      </c>
      <c r="M26" s="42">
        <v>4</v>
      </c>
      <c r="N26" s="42">
        <v>4</v>
      </c>
      <c r="O26" s="40"/>
      <c r="P26" s="40">
        <v>4</v>
      </c>
      <c r="Q26" s="40">
        <v>4</v>
      </c>
      <c r="R26" s="40">
        <v>4</v>
      </c>
      <c r="S26" s="40">
        <v>4</v>
      </c>
      <c r="T26" s="40">
        <v>4</v>
      </c>
      <c r="U26" s="40">
        <v>4</v>
      </c>
      <c r="V26" s="40">
        <v>4</v>
      </c>
      <c r="W26" s="42">
        <v>4</v>
      </c>
      <c r="X26" s="50">
        <v>4</v>
      </c>
      <c r="Y26" s="50">
        <v>4</v>
      </c>
      <c r="Z26" s="50">
        <v>4</v>
      </c>
      <c r="AA26" s="50">
        <v>4</v>
      </c>
      <c r="AB26" s="50">
        <v>4</v>
      </c>
      <c r="AC26" s="55"/>
      <c r="AD26" s="40">
        <v>4</v>
      </c>
      <c r="AE26" s="40">
        <v>4</v>
      </c>
      <c r="AF26" s="55">
        <v>4</v>
      </c>
      <c r="AG26" s="55">
        <v>4</v>
      </c>
      <c r="AH26" s="55"/>
      <c r="AI26" s="64">
        <f>IF(A26="","",COUNTIF(D26:AH27,"&gt;2")/2)</f>
        <v>28</v>
      </c>
      <c r="AJ26" s="65">
        <f>SUMPRODUCT(IFERROR((IFERROR(WEEKDAY($D$3:$AH$3,2),999)&lt;6)*D26:AH27,0))</f>
        <v>176</v>
      </c>
      <c r="AK26" s="65">
        <f>SUMPRODUCT((IFERROR(WEEKDAY($D$3:$AH$3,2),999)&lt;6)*D28:AH28)</f>
        <v>60</v>
      </c>
      <c r="AL26" s="65">
        <f>SUMPRODUCT(IFERROR((IFERROR(WEEKDAY($D$3:$AH$3,2),0)&gt;5)*D26:AH28,0))</f>
        <v>67</v>
      </c>
      <c r="AM26" s="65">
        <f>IFERROR(SUM(AJ26:AL28),"")</f>
        <v>303</v>
      </c>
      <c r="AN26" s="17" t="s">
        <v>70</v>
      </c>
      <c r="AO26" s="67">
        <f>SUMPRODUCT((IFERROR((D26:AH26+D27:AH27+D28:AH28),0)&gt;8)*1,IFERROR((D26:AH26+D27:AH27+D28:AH28-8),0))</f>
        <v>79</v>
      </c>
      <c r="AP26" s="65">
        <f>AM26-AO26</f>
        <v>224</v>
      </c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70"/>
    </row>
    <row r="27" s="12" customFormat="1" ht="14.25" spans="1:64">
      <c r="A27" s="36"/>
      <c r="B27" s="41"/>
      <c r="C27" s="38" t="s">
        <v>77</v>
      </c>
      <c r="D27" s="39">
        <v>4</v>
      </c>
      <c r="E27" s="42">
        <v>4</v>
      </c>
      <c r="F27" s="42">
        <v>4</v>
      </c>
      <c r="G27" s="42">
        <v>4</v>
      </c>
      <c r="H27" s="42">
        <v>4</v>
      </c>
      <c r="I27" s="42">
        <v>4</v>
      </c>
      <c r="J27" s="42">
        <v>4</v>
      </c>
      <c r="K27" s="42">
        <v>4</v>
      </c>
      <c r="L27" s="39">
        <v>4</v>
      </c>
      <c r="M27" s="42">
        <v>4</v>
      </c>
      <c r="N27" s="42">
        <v>4</v>
      </c>
      <c r="O27" s="40"/>
      <c r="P27" s="40">
        <v>4</v>
      </c>
      <c r="Q27" s="40">
        <v>4</v>
      </c>
      <c r="R27" s="40">
        <v>4</v>
      </c>
      <c r="S27" s="40">
        <v>4</v>
      </c>
      <c r="T27" s="40">
        <v>4</v>
      </c>
      <c r="U27" s="40">
        <v>4</v>
      </c>
      <c r="V27" s="40">
        <v>4</v>
      </c>
      <c r="W27" s="42">
        <v>4</v>
      </c>
      <c r="X27" s="50">
        <v>4</v>
      </c>
      <c r="Y27" s="50">
        <v>4</v>
      </c>
      <c r="Z27" s="50">
        <v>4</v>
      </c>
      <c r="AA27" s="50">
        <v>4</v>
      </c>
      <c r="AB27" s="50">
        <v>4</v>
      </c>
      <c r="AC27" s="55"/>
      <c r="AD27" s="40">
        <v>4</v>
      </c>
      <c r="AE27" s="40">
        <v>4</v>
      </c>
      <c r="AF27" s="55">
        <v>4</v>
      </c>
      <c r="AG27" s="55">
        <v>4</v>
      </c>
      <c r="AH27" s="55"/>
      <c r="AI27" s="64"/>
      <c r="AJ27" s="65"/>
      <c r="AK27" s="65"/>
      <c r="AL27" s="65"/>
      <c r="AM27" s="65"/>
      <c r="AN27" s="17"/>
      <c r="AO27" s="68"/>
      <c r="AP27" s="65"/>
      <c r="AQ27" s="65"/>
      <c r="AR27" s="65"/>
      <c r="AS27" s="65"/>
      <c r="AT27" s="65"/>
      <c r="AU27" s="65"/>
      <c r="AV27" s="65"/>
      <c r="AW27" s="65"/>
      <c r="AX27" s="65"/>
      <c r="AY27" s="65"/>
      <c r="AZ27" s="65"/>
      <c r="BA27" s="65"/>
      <c r="BB27" s="65"/>
      <c r="BC27" s="65"/>
      <c r="BD27" s="65"/>
      <c r="BE27" s="65"/>
      <c r="BF27" s="65"/>
      <c r="BG27" s="65"/>
      <c r="BH27" s="65"/>
      <c r="BI27" s="65"/>
      <c r="BJ27" s="65"/>
      <c r="BK27" s="65"/>
      <c r="BL27" s="70"/>
    </row>
    <row r="28" s="12" customFormat="1" ht="14.25" spans="1:64">
      <c r="A28" s="36"/>
      <c r="B28" s="41"/>
      <c r="C28" s="38" t="s">
        <v>72</v>
      </c>
      <c r="D28" s="39">
        <v>3</v>
      </c>
      <c r="E28" s="42">
        <v>3</v>
      </c>
      <c r="F28" s="42">
        <v>3</v>
      </c>
      <c r="G28" s="42">
        <v>3</v>
      </c>
      <c r="H28" s="42">
        <v>3</v>
      </c>
      <c r="I28" s="42">
        <v>2.5</v>
      </c>
      <c r="J28" s="42">
        <v>3</v>
      </c>
      <c r="K28" s="42">
        <v>3</v>
      </c>
      <c r="L28" s="39">
        <v>1.5</v>
      </c>
      <c r="M28" s="42">
        <v>3</v>
      </c>
      <c r="N28" s="42">
        <v>3</v>
      </c>
      <c r="O28" s="40"/>
      <c r="P28" s="40">
        <v>3</v>
      </c>
      <c r="Q28" s="40">
        <v>3</v>
      </c>
      <c r="R28" s="40">
        <v>3</v>
      </c>
      <c r="S28" s="40">
        <v>3</v>
      </c>
      <c r="T28" s="40">
        <v>3</v>
      </c>
      <c r="U28" s="40">
        <v>3</v>
      </c>
      <c r="V28" s="40">
        <v>4</v>
      </c>
      <c r="W28" s="42">
        <v>3</v>
      </c>
      <c r="X28" s="50">
        <v>3</v>
      </c>
      <c r="Y28" s="50">
        <v>3</v>
      </c>
      <c r="Z28" s="50">
        <v>4</v>
      </c>
      <c r="AA28" s="50">
        <v>3</v>
      </c>
      <c r="AB28" s="50">
        <v>3</v>
      </c>
      <c r="AC28" s="55"/>
      <c r="AD28" s="40">
        <v>3</v>
      </c>
      <c r="AE28" s="40">
        <v>3</v>
      </c>
      <c r="AF28" s="55"/>
      <c r="AG28" s="55">
        <v>1</v>
      </c>
      <c r="AH28" s="55"/>
      <c r="AI28" s="64"/>
      <c r="AJ28" s="65"/>
      <c r="AK28" s="65"/>
      <c r="AL28" s="65"/>
      <c r="AM28" s="65"/>
      <c r="AN28" s="17"/>
      <c r="AO28" s="69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70"/>
    </row>
    <row r="29" s="12" customFormat="1" ht="14.25" spans="1:64">
      <c r="A29" s="36" t="s">
        <v>28</v>
      </c>
      <c r="B29" s="37" t="s">
        <v>24</v>
      </c>
      <c r="C29" s="38" t="s">
        <v>76</v>
      </c>
      <c r="D29" s="40">
        <v>4</v>
      </c>
      <c r="E29" s="40">
        <v>4</v>
      </c>
      <c r="F29" s="40"/>
      <c r="G29" s="40"/>
      <c r="H29" s="40"/>
      <c r="I29" s="40"/>
      <c r="J29" s="40">
        <v>4</v>
      </c>
      <c r="K29" s="40">
        <v>4</v>
      </c>
      <c r="L29" s="40">
        <v>4</v>
      </c>
      <c r="M29" s="40">
        <v>4</v>
      </c>
      <c r="N29" s="40">
        <v>4</v>
      </c>
      <c r="O29" s="40">
        <v>4</v>
      </c>
      <c r="P29" s="39">
        <v>4</v>
      </c>
      <c r="Q29" s="39">
        <v>4</v>
      </c>
      <c r="R29" s="39">
        <v>4</v>
      </c>
      <c r="S29" s="39">
        <v>4</v>
      </c>
      <c r="T29" s="39">
        <v>4</v>
      </c>
      <c r="U29" s="39">
        <v>4</v>
      </c>
      <c r="V29" s="40"/>
      <c r="W29" s="40">
        <v>4</v>
      </c>
      <c r="X29" s="40">
        <v>4</v>
      </c>
      <c r="Y29" s="40">
        <v>4</v>
      </c>
      <c r="Z29" s="40">
        <v>4</v>
      </c>
      <c r="AA29" s="40">
        <v>4</v>
      </c>
      <c r="AB29" s="40">
        <v>4</v>
      </c>
      <c r="AC29" s="56">
        <v>4</v>
      </c>
      <c r="AD29" s="56">
        <v>4</v>
      </c>
      <c r="AE29" s="56">
        <v>4</v>
      </c>
      <c r="AF29" s="56">
        <v>4</v>
      </c>
      <c r="AG29" s="56">
        <v>4</v>
      </c>
      <c r="AH29" s="51"/>
      <c r="AI29" s="64">
        <f>IF(A29="","",COUNTIF(D29:AH30,"&gt;2")/2)</f>
        <v>25</v>
      </c>
      <c r="AJ29" s="65">
        <f>SUMPRODUCT(IFERROR((IFERROR(WEEKDAY($D$3:$AH$3,2),999)&lt;6)*D29:AH30,0))</f>
        <v>160</v>
      </c>
      <c r="AK29" s="65">
        <f>SUMPRODUCT((IFERROR(WEEKDAY($D$3:$AH$3,2),999)&lt;6)*D31:AH31)</f>
        <v>59</v>
      </c>
      <c r="AL29" s="65">
        <f>SUMPRODUCT(IFERROR((IFERROR(WEEKDAY($D$3:$AH$3,2),0)&gt;5)*D29:AH31,0))</f>
        <v>53</v>
      </c>
      <c r="AM29" s="65">
        <f>IFERROR(SUM(AJ29:AL31),"")</f>
        <v>272</v>
      </c>
      <c r="AN29" s="17" t="s">
        <v>70</v>
      </c>
      <c r="AO29" s="67">
        <f>SUMPRODUCT((IFERROR((D29:AH29+D30:AH30+D31:AH31),0)&gt;8)*1,IFERROR((D29:AH29+D30:AH30+D31:AH31-8),0))</f>
        <v>72</v>
      </c>
      <c r="AP29" s="65">
        <f>AM29-AO29</f>
        <v>200</v>
      </c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70"/>
    </row>
    <row r="30" s="12" customFormat="1" ht="14.25" spans="1:64">
      <c r="A30" s="36"/>
      <c r="B30" s="41"/>
      <c r="C30" s="38" t="s">
        <v>77</v>
      </c>
      <c r="D30" s="40">
        <v>4</v>
      </c>
      <c r="E30" s="40">
        <v>4</v>
      </c>
      <c r="F30" s="40"/>
      <c r="G30" s="40"/>
      <c r="H30" s="40"/>
      <c r="I30" s="40"/>
      <c r="J30" s="40">
        <v>4</v>
      </c>
      <c r="K30" s="40">
        <v>4</v>
      </c>
      <c r="L30" s="40">
        <v>4</v>
      </c>
      <c r="M30" s="40">
        <v>4</v>
      </c>
      <c r="N30" s="40">
        <v>4</v>
      </c>
      <c r="O30" s="40">
        <v>4</v>
      </c>
      <c r="P30" s="39">
        <v>4</v>
      </c>
      <c r="Q30" s="39">
        <v>4</v>
      </c>
      <c r="R30" s="39">
        <v>4</v>
      </c>
      <c r="S30" s="39">
        <v>4</v>
      </c>
      <c r="T30" s="39">
        <v>4</v>
      </c>
      <c r="U30" s="39">
        <v>4</v>
      </c>
      <c r="V30" s="40"/>
      <c r="W30" s="40">
        <v>4</v>
      </c>
      <c r="X30" s="40">
        <v>4</v>
      </c>
      <c r="Y30" s="40">
        <v>4</v>
      </c>
      <c r="Z30" s="40">
        <v>4</v>
      </c>
      <c r="AA30" s="40">
        <v>4</v>
      </c>
      <c r="AB30" s="40">
        <v>4</v>
      </c>
      <c r="AC30" s="56">
        <v>4</v>
      </c>
      <c r="AD30" s="56">
        <v>4</v>
      </c>
      <c r="AE30" s="56">
        <v>4</v>
      </c>
      <c r="AF30" s="56">
        <v>4</v>
      </c>
      <c r="AG30" s="56">
        <v>4</v>
      </c>
      <c r="AH30" s="51"/>
      <c r="AI30" s="64"/>
      <c r="AJ30" s="65"/>
      <c r="AK30" s="65"/>
      <c r="AL30" s="65"/>
      <c r="AM30" s="65"/>
      <c r="AN30" s="17"/>
      <c r="AO30" s="68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70"/>
    </row>
    <row r="31" s="12" customFormat="1" ht="18" spans="1:64">
      <c r="A31" s="36"/>
      <c r="B31" s="41"/>
      <c r="C31" s="38" t="s">
        <v>72</v>
      </c>
      <c r="D31" s="40">
        <v>3</v>
      </c>
      <c r="E31" s="40">
        <v>3</v>
      </c>
      <c r="F31" s="40"/>
      <c r="G31" s="40"/>
      <c r="H31" s="43"/>
      <c r="I31" s="40"/>
      <c r="J31" s="40">
        <v>3</v>
      </c>
      <c r="K31" s="40">
        <v>3</v>
      </c>
      <c r="L31" s="40">
        <v>3</v>
      </c>
      <c r="M31" s="40">
        <v>3</v>
      </c>
      <c r="N31" s="40">
        <v>3</v>
      </c>
      <c r="O31" s="40">
        <v>0.5</v>
      </c>
      <c r="P31" s="39">
        <v>3</v>
      </c>
      <c r="Q31" s="39">
        <v>2</v>
      </c>
      <c r="R31" s="39">
        <v>3</v>
      </c>
      <c r="S31" s="39">
        <v>3</v>
      </c>
      <c r="T31" s="39">
        <v>3</v>
      </c>
      <c r="U31" s="39">
        <v>3</v>
      </c>
      <c r="V31" s="40"/>
      <c r="W31" s="43">
        <v>3</v>
      </c>
      <c r="X31" s="43">
        <v>3</v>
      </c>
      <c r="Y31" s="43">
        <v>3</v>
      </c>
      <c r="Z31" s="43">
        <v>2.5</v>
      </c>
      <c r="AA31" s="40">
        <v>3.5</v>
      </c>
      <c r="AB31" s="40">
        <v>3.5</v>
      </c>
      <c r="AC31" s="56">
        <v>3</v>
      </c>
      <c r="AD31" s="56">
        <v>3</v>
      </c>
      <c r="AE31" s="56">
        <v>3</v>
      </c>
      <c r="AF31" s="56">
        <v>3</v>
      </c>
      <c r="AG31" s="56">
        <v>3</v>
      </c>
      <c r="AH31" s="51"/>
      <c r="AI31" s="64"/>
      <c r="AJ31" s="65"/>
      <c r="AK31" s="65"/>
      <c r="AL31" s="65"/>
      <c r="AM31" s="65"/>
      <c r="AN31" s="17"/>
      <c r="AO31" s="69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70"/>
    </row>
    <row r="32" s="12" customFormat="1" ht="15" spans="1:64">
      <c r="A32" s="36" t="s">
        <v>29</v>
      </c>
      <c r="B32" s="37" t="s">
        <v>24</v>
      </c>
      <c r="C32" s="38" t="s">
        <v>76</v>
      </c>
      <c r="D32" s="40">
        <v>4</v>
      </c>
      <c r="E32" s="40">
        <v>4</v>
      </c>
      <c r="F32" s="40">
        <v>4</v>
      </c>
      <c r="G32" s="40"/>
      <c r="H32" s="40">
        <v>4</v>
      </c>
      <c r="I32" s="40">
        <v>4</v>
      </c>
      <c r="J32" s="45">
        <v>4</v>
      </c>
      <c r="K32" s="45">
        <v>4</v>
      </c>
      <c r="L32" s="40">
        <v>4</v>
      </c>
      <c r="M32" s="40">
        <v>4</v>
      </c>
      <c r="N32" s="45"/>
      <c r="O32" s="40"/>
      <c r="P32" s="40"/>
      <c r="Q32" s="51"/>
      <c r="R32" s="40"/>
      <c r="S32" s="40"/>
      <c r="T32" s="40"/>
      <c r="U32" s="40"/>
      <c r="V32" s="40"/>
      <c r="W32" s="40"/>
      <c r="X32" s="40"/>
      <c r="Y32" s="55"/>
      <c r="Z32" s="40"/>
      <c r="AA32" s="40"/>
      <c r="AB32" s="55"/>
      <c r="AC32" s="55"/>
      <c r="AD32" s="55"/>
      <c r="AE32" s="55"/>
      <c r="AF32" s="55"/>
      <c r="AG32" s="55"/>
      <c r="AH32" s="51"/>
      <c r="AI32" s="64">
        <f>IF(A32="","",COUNTIF(D32:AH33,"&gt;2")/2)</f>
        <v>9</v>
      </c>
      <c r="AJ32" s="65">
        <f>SUMPRODUCT(IFERROR((IFERROR(WEEKDAY($D$3:$AH$3,2),999)&lt;6)*D32:AH33,0))</f>
        <v>62.5</v>
      </c>
      <c r="AK32" s="65">
        <f>SUMPRODUCT((IFERROR(WEEKDAY($D$3:$AH$3,2),999)&lt;6)*D34:AH34)</f>
        <v>12</v>
      </c>
      <c r="AL32" s="65">
        <f>SUMPRODUCT(IFERROR((IFERROR(WEEKDAY($D$3:$AH$3,2),0)&gt;5)*D32:AH34,0))</f>
        <v>11</v>
      </c>
      <c r="AM32" s="65">
        <f>IFERROR(SUM(AJ32:AL34),"")</f>
        <v>85.5</v>
      </c>
      <c r="AN32" s="17" t="s">
        <v>70</v>
      </c>
      <c r="AO32" s="67">
        <f>SUMPRODUCT((IFERROR((D32:AH32+D33:AH33+D34:AH34),0)&gt;8)*1,IFERROR((D32:AH32+D33:AH33+D34:AH34-8),0))</f>
        <v>15</v>
      </c>
      <c r="AP32" s="65">
        <f>AM32-AO32</f>
        <v>70.5</v>
      </c>
      <c r="AQ32" s="65"/>
      <c r="AR32" s="65"/>
      <c r="AS32" s="65"/>
      <c r="AT32" s="65"/>
      <c r="AU32" s="65"/>
      <c r="AV32" s="65"/>
      <c r="AW32" s="65"/>
      <c r="AX32" s="65"/>
      <c r="AY32" s="65"/>
      <c r="AZ32" s="65"/>
      <c r="BA32" s="65"/>
      <c r="BB32" s="65"/>
      <c r="BC32" s="65"/>
      <c r="BD32" s="65"/>
      <c r="BE32" s="65"/>
      <c r="BF32" s="65"/>
      <c r="BG32" s="65"/>
      <c r="BH32" s="65"/>
      <c r="BI32" s="65"/>
      <c r="BJ32" s="65"/>
      <c r="BK32" s="65"/>
      <c r="BL32" s="70"/>
    </row>
    <row r="33" s="12" customFormat="1" ht="15" spans="1:64">
      <c r="A33" s="36"/>
      <c r="B33" s="41"/>
      <c r="C33" s="38" t="s">
        <v>77</v>
      </c>
      <c r="D33" s="40">
        <v>4</v>
      </c>
      <c r="E33" s="40">
        <v>4</v>
      </c>
      <c r="F33" s="40">
        <v>4</v>
      </c>
      <c r="G33" s="40"/>
      <c r="H33" s="40">
        <v>4</v>
      </c>
      <c r="I33" s="40">
        <v>4</v>
      </c>
      <c r="J33" s="45">
        <v>4</v>
      </c>
      <c r="K33" s="45">
        <v>4</v>
      </c>
      <c r="L33" s="40">
        <v>4</v>
      </c>
      <c r="M33" s="40">
        <v>2.5</v>
      </c>
      <c r="N33" s="45"/>
      <c r="O33" s="40"/>
      <c r="P33" s="40"/>
      <c r="Q33" s="51"/>
      <c r="R33" s="40"/>
      <c r="S33" s="40"/>
      <c r="T33" s="40"/>
      <c r="U33" s="40"/>
      <c r="V33" s="40"/>
      <c r="W33" s="40"/>
      <c r="X33" s="40"/>
      <c r="Y33" s="55"/>
      <c r="Z33" s="40"/>
      <c r="AA33" s="40"/>
      <c r="AB33" s="55"/>
      <c r="AC33" s="55"/>
      <c r="AD33" s="55"/>
      <c r="AE33" s="55"/>
      <c r="AF33" s="55"/>
      <c r="AG33" s="55"/>
      <c r="AH33" s="51"/>
      <c r="AI33" s="64"/>
      <c r="AJ33" s="65"/>
      <c r="AK33" s="65"/>
      <c r="AL33" s="65"/>
      <c r="AM33" s="65"/>
      <c r="AN33" s="17"/>
      <c r="AO33" s="68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70"/>
    </row>
    <row r="34" s="12" customFormat="1" ht="18" spans="1:64">
      <c r="A34" s="36"/>
      <c r="B34" s="41"/>
      <c r="C34" s="38" t="s">
        <v>72</v>
      </c>
      <c r="D34" s="40">
        <v>1.5</v>
      </c>
      <c r="E34" s="40"/>
      <c r="F34" s="40">
        <v>2.5</v>
      </c>
      <c r="G34" s="40"/>
      <c r="H34" s="43">
        <v>3</v>
      </c>
      <c r="I34" s="43">
        <v>3</v>
      </c>
      <c r="J34" s="45">
        <v>1</v>
      </c>
      <c r="K34" s="45">
        <v>1</v>
      </c>
      <c r="L34" s="40">
        <v>3</v>
      </c>
      <c r="M34" s="40"/>
      <c r="N34" s="45"/>
      <c r="O34" s="40"/>
      <c r="P34" s="40"/>
      <c r="Q34" s="51"/>
      <c r="R34" s="43"/>
      <c r="S34" s="43"/>
      <c r="T34" s="43"/>
      <c r="U34" s="40"/>
      <c r="V34" s="40"/>
      <c r="W34" s="40"/>
      <c r="X34" s="40"/>
      <c r="Y34" s="55"/>
      <c r="Z34" s="40"/>
      <c r="AA34" s="40"/>
      <c r="AB34" s="55"/>
      <c r="AC34" s="55"/>
      <c r="AD34" s="55"/>
      <c r="AE34" s="55"/>
      <c r="AF34" s="55"/>
      <c r="AG34" s="55"/>
      <c r="AH34" s="51"/>
      <c r="AI34" s="64"/>
      <c r="AJ34" s="65"/>
      <c r="AK34" s="65"/>
      <c r="AL34" s="65"/>
      <c r="AM34" s="65"/>
      <c r="AN34" s="17"/>
      <c r="AO34" s="69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70"/>
    </row>
    <row r="35" s="12" customFormat="1" ht="14.25" spans="1:64">
      <c r="A35" s="36" t="s">
        <v>31</v>
      </c>
      <c r="B35" s="37" t="s">
        <v>24</v>
      </c>
      <c r="C35" s="38" t="s">
        <v>76</v>
      </c>
      <c r="D35" s="39">
        <v>4</v>
      </c>
      <c r="E35" s="39">
        <v>4</v>
      </c>
      <c r="F35" s="39">
        <v>4</v>
      </c>
      <c r="G35" s="39">
        <v>4</v>
      </c>
      <c r="H35" s="39">
        <v>4</v>
      </c>
      <c r="I35" s="39">
        <v>4</v>
      </c>
      <c r="J35" s="39">
        <v>4</v>
      </c>
      <c r="K35" s="39">
        <v>4</v>
      </c>
      <c r="L35" s="42">
        <v>4</v>
      </c>
      <c r="M35" s="42">
        <v>4</v>
      </c>
      <c r="N35" s="42">
        <v>4</v>
      </c>
      <c r="O35" s="40"/>
      <c r="P35" s="40">
        <v>4</v>
      </c>
      <c r="Q35" s="40">
        <v>4</v>
      </c>
      <c r="R35" s="40">
        <v>4</v>
      </c>
      <c r="S35" s="40"/>
      <c r="T35" s="40"/>
      <c r="U35" s="40">
        <v>4</v>
      </c>
      <c r="V35" s="40">
        <v>4</v>
      </c>
      <c r="W35" s="42">
        <v>4</v>
      </c>
      <c r="X35" s="42">
        <v>4</v>
      </c>
      <c r="Y35" s="42">
        <v>4</v>
      </c>
      <c r="Z35" s="42">
        <v>4</v>
      </c>
      <c r="AA35" s="42">
        <v>4</v>
      </c>
      <c r="AB35" s="42">
        <v>4</v>
      </c>
      <c r="AC35" s="51"/>
      <c r="AD35" s="40">
        <v>4</v>
      </c>
      <c r="AE35" s="40">
        <v>4</v>
      </c>
      <c r="AF35" s="40">
        <v>4</v>
      </c>
      <c r="AG35" s="40">
        <v>4</v>
      </c>
      <c r="AH35" s="51">
        <v>3.5</v>
      </c>
      <c r="AI35" s="64">
        <f>IF(A35="","",COUNTIF(D35:AH36,"&gt;2")/2)</f>
        <v>26.5</v>
      </c>
      <c r="AJ35" s="65">
        <f>SUMPRODUCT(IFERROR((IFERROR(WEEKDAY($D$3:$AH$3,2),999)&lt;6)*D35:AH36,0))</f>
        <v>160</v>
      </c>
      <c r="AK35" s="65">
        <f>SUMPRODUCT((IFERROR(WEEKDAY($D$3:$AH$3,2),999)&lt;6)*D37:AH37)</f>
        <v>58</v>
      </c>
      <c r="AL35" s="65">
        <f>SUMPRODUCT(IFERROR((IFERROR(WEEKDAY($D$3:$AH$3,2),0)&gt;5)*D35:AH37,0))</f>
        <v>65</v>
      </c>
      <c r="AM35" s="65">
        <f>IFERROR(SUM(AJ35:AL37),"")</f>
        <v>283</v>
      </c>
      <c r="AN35" s="17" t="s">
        <v>70</v>
      </c>
      <c r="AO35" s="67">
        <f>SUMPRODUCT((IFERROR((D35:AH35+D36:AH36+D37:AH37),0)&gt;8)*1,IFERROR((D35:AH35+D36:AH36+D37:AH37-8),0))</f>
        <v>75</v>
      </c>
      <c r="AP35" s="65">
        <f>AM35-AO35</f>
        <v>208</v>
      </c>
      <c r="AQ35" s="65"/>
      <c r="AR35" s="65"/>
      <c r="AS35" s="65"/>
      <c r="AT35" s="65"/>
      <c r="AU35" s="65"/>
      <c r="AV35" s="65"/>
      <c r="AW35" s="65"/>
      <c r="AX35" s="65"/>
      <c r="AY35" s="65"/>
      <c r="AZ35" s="65"/>
      <c r="BA35" s="65"/>
      <c r="BB35" s="65"/>
      <c r="BC35" s="65"/>
      <c r="BD35" s="65"/>
      <c r="BE35" s="65"/>
      <c r="BF35" s="65"/>
      <c r="BG35" s="65"/>
      <c r="BH35" s="65"/>
      <c r="BI35" s="65"/>
      <c r="BJ35" s="65"/>
      <c r="BK35" s="65"/>
      <c r="BL35" s="70"/>
    </row>
    <row r="36" s="12" customFormat="1" ht="14.25" spans="1:64">
      <c r="A36" s="36"/>
      <c r="B36" s="41"/>
      <c r="C36" s="38" t="s">
        <v>77</v>
      </c>
      <c r="D36" s="39">
        <v>4</v>
      </c>
      <c r="E36" s="39">
        <v>4</v>
      </c>
      <c r="F36" s="39">
        <v>4</v>
      </c>
      <c r="G36" s="39">
        <v>4</v>
      </c>
      <c r="H36" s="39">
        <v>4</v>
      </c>
      <c r="I36" s="39">
        <v>4</v>
      </c>
      <c r="J36" s="39">
        <v>4</v>
      </c>
      <c r="K36" s="39">
        <v>4</v>
      </c>
      <c r="L36" s="42">
        <v>4</v>
      </c>
      <c r="M36" s="42">
        <v>4</v>
      </c>
      <c r="N36" s="42">
        <v>4</v>
      </c>
      <c r="O36" s="40"/>
      <c r="P36" s="40">
        <v>4</v>
      </c>
      <c r="Q36" s="40">
        <v>4</v>
      </c>
      <c r="R36" s="40">
        <v>4</v>
      </c>
      <c r="S36" s="40"/>
      <c r="T36" s="40"/>
      <c r="U36" s="40">
        <v>4</v>
      </c>
      <c r="V36" s="40">
        <v>4</v>
      </c>
      <c r="W36" s="42">
        <v>4</v>
      </c>
      <c r="X36" s="42">
        <v>4</v>
      </c>
      <c r="Y36" s="42">
        <v>4</v>
      </c>
      <c r="Z36" s="42">
        <v>4</v>
      </c>
      <c r="AA36" s="42">
        <v>4</v>
      </c>
      <c r="AB36" s="42">
        <v>4</v>
      </c>
      <c r="AC36" s="51"/>
      <c r="AD36" s="40">
        <v>4</v>
      </c>
      <c r="AE36" s="40">
        <v>4</v>
      </c>
      <c r="AF36" s="40">
        <v>4</v>
      </c>
      <c r="AG36" s="40">
        <v>4</v>
      </c>
      <c r="AH36" s="51"/>
      <c r="AI36" s="64"/>
      <c r="AJ36" s="65"/>
      <c r="AK36" s="65"/>
      <c r="AL36" s="65"/>
      <c r="AM36" s="65"/>
      <c r="AN36" s="17"/>
      <c r="AO36" s="68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70"/>
    </row>
    <row r="37" s="12" customFormat="1" ht="18" spans="1:64">
      <c r="A37" s="36"/>
      <c r="B37" s="41"/>
      <c r="C37" s="38" t="s">
        <v>72</v>
      </c>
      <c r="D37" s="39">
        <v>3</v>
      </c>
      <c r="E37" s="39">
        <v>3</v>
      </c>
      <c r="F37" s="39">
        <v>3</v>
      </c>
      <c r="G37" s="39">
        <v>3</v>
      </c>
      <c r="H37" s="39">
        <v>3</v>
      </c>
      <c r="I37" s="39">
        <v>2</v>
      </c>
      <c r="J37" s="39">
        <v>3</v>
      </c>
      <c r="K37" s="39">
        <v>2</v>
      </c>
      <c r="L37" s="42">
        <v>3</v>
      </c>
      <c r="M37" s="42">
        <v>3</v>
      </c>
      <c r="N37" s="42">
        <v>3</v>
      </c>
      <c r="O37" s="40"/>
      <c r="P37" s="40">
        <v>3</v>
      </c>
      <c r="Q37" s="40">
        <v>3</v>
      </c>
      <c r="R37" s="43">
        <v>3</v>
      </c>
      <c r="S37" s="40"/>
      <c r="T37" s="40"/>
      <c r="U37" s="40">
        <v>3</v>
      </c>
      <c r="V37" s="40">
        <v>2</v>
      </c>
      <c r="W37" s="42">
        <v>3</v>
      </c>
      <c r="X37" s="42">
        <v>3</v>
      </c>
      <c r="Y37" s="42">
        <v>3</v>
      </c>
      <c r="Z37" s="42">
        <v>3</v>
      </c>
      <c r="AA37" s="42">
        <v>3</v>
      </c>
      <c r="AB37" s="42">
        <v>3</v>
      </c>
      <c r="AC37" s="51"/>
      <c r="AD37" s="40">
        <v>3</v>
      </c>
      <c r="AE37" s="40">
        <v>3</v>
      </c>
      <c r="AF37" s="40">
        <v>3</v>
      </c>
      <c r="AG37" s="40">
        <v>3</v>
      </c>
      <c r="AH37" s="51"/>
      <c r="AI37" s="64"/>
      <c r="AJ37" s="65"/>
      <c r="AK37" s="65"/>
      <c r="AL37" s="65"/>
      <c r="AM37" s="65"/>
      <c r="AN37" s="17"/>
      <c r="AO37" s="69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70"/>
    </row>
    <row r="38" s="12" customFormat="1" ht="14.25" spans="1:64">
      <c r="A38" s="36" t="s">
        <v>32</v>
      </c>
      <c r="B38" s="37" t="s">
        <v>24</v>
      </c>
      <c r="C38" s="38" t="s">
        <v>76</v>
      </c>
      <c r="D38" s="39">
        <v>4</v>
      </c>
      <c r="E38" s="39">
        <v>4</v>
      </c>
      <c r="F38" s="39">
        <v>4</v>
      </c>
      <c r="G38" s="39">
        <v>4</v>
      </c>
      <c r="H38" s="39">
        <v>4</v>
      </c>
      <c r="I38" s="39">
        <v>4</v>
      </c>
      <c r="J38" s="39">
        <v>4</v>
      </c>
      <c r="K38" s="39">
        <v>4</v>
      </c>
      <c r="L38" s="42">
        <v>4</v>
      </c>
      <c r="M38" s="42">
        <v>4</v>
      </c>
      <c r="N38" s="42">
        <v>4</v>
      </c>
      <c r="O38" s="40"/>
      <c r="P38" s="40"/>
      <c r="Q38" s="40">
        <v>4</v>
      </c>
      <c r="R38" s="40">
        <v>4</v>
      </c>
      <c r="S38" s="40">
        <v>4</v>
      </c>
      <c r="T38" s="40">
        <v>4</v>
      </c>
      <c r="U38" s="40">
        <v>4</v>
      </c>
      <c r="V38" s="40">
        <v>4</v>
      </c>
      <c r="W38" s="52"/>
      <c r="X38" s="42">
        <v>4</v>
      </c>
      <c r="Y38" s="42">
        <v>4</v>
      </c>
      <c r="Z38" s="42">
        <v>4</v>
      </c>
      <c r="AA38" s="42">
        <v>4</v>
      </c>
      <c r="AB38" s="42">
        <v>4</v>
      </c>
      <c r="AC38" s="55"/>
      <c r="AD38" s="40">
        <v>4</v>
      </c>
      <c r="AE38" s="40">
        <v>4</v>
      </c>
      <c r="AF38" s="40">
        <v>4</v>
      </c>
      <c r="AG38" s="55">
        <v>4</v>
      </c>
      <c r="AH38" s="55"/>
      <c r="AI38" s="64">
        <f>IF(A38="","",COUNTIF(D38:AH39,"&gt;2")/2)</f>
        <v>25.5</v>
      </c>
      <c r="AJ38" s="65">
        <f>SUMPRODUCT(IFERROR((IFERROR(WEEKDAY($D$3:$AH$3,2),999)&lt;6)*D38:AH39,0))</f>
        <v>157.5</v>
      </c>
      <c r="AK38" s="65">
        <f>SUMPRODUCT((IFERROR(WEEKDAY($D$3:$AH$3,2),999)&lt;6)*D40:AH40)</f>
        <v>52</v>
      </c>
      <c r="AL38" s="65">
        <f>SUMPRODUCT(IFERROR((IFERROR(WEEKDAY($D$3:$AH$3,2),0)&gt;5)*D38:AH40,0))</f>
        <v>60.5</v>
      </c>
      <c r="AM38" s="65">
        <f>IFERROR(SUM(AJ38:AL40),"")</f>
        <v>270</v>
      </c>
      <c r="AN38" s="17" t="s">
        <v>70</v>
      </c>
      <c r="AO38" s="67">
        <f>SUMPRODUCT((IFERROR((D38:AH38+D39:AH39+D40:AH40),0)&gt;8)*1,IFERROR((D38:AH38+D39:AH39+D40:AH40-8),0))</f>
        <v>64.5</v>
      </c>
      <c r="AP38" s="65">
        <f>AM38-AO38</f>
        <v>205.5</v>
      </c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/>
      <c r="BL38" s="70"/>
    </row>
    <row r="39" s="12" customFormat="1" ht="14.25" spans="1:64">
      <c r="A39" s="36"/>
      <c r="B39" s="41"/>
      <c r="C39" s="38" t="s">
        <v>77</v>
      </c>
      <c r="D39" s="39">
        <v>4</v>
      </c>
      <c r="E39" s="39">
        <v>4</v>
      </c>
      <c r="F39" s="39">
        <v>4</v>
      </c>
      <c r="G39" s="39">
        <v>4</v>
      </c>
      <c r="H39" s="39">
        <v>4</v>
      </c>
      <c r="I39" s="39">
        <v>4</v>
      </c>
      <c r="J39" s="39">
        <v>4</v>
      </c>
      <c r="K39" s="39">
        <v>4</v>
      </c>
      <c r="L39" s="42">
        <v>4</v>
      </c>
      <c r="M39" s="42">
        <v>4</v>
      </c>
      <c r="N39" s="42">
        <v>4</v>
      </c>
      <c r="O39" s="40"/>
      <c r="P39" s="40"/>
      <c r="Q39" s="40">
        <v>1.5</v>
      </c>
      <c r="R39" s="40">
        <v>4</v>
      </c>
      <c r="S39" s="40">
        <v>4</v>
      </c>
      <c r="T39" s="40">
        <v>4</v>
      </c>
      <c r="U39" s="40">
        <v>4</v>
      </c>
      <c r="V39" s="40">
        <v>4</v>
      </c>
      <c r="W39" s="52"/>
      <c r="X39" s="42">
        <v>4</v>
      </c>
      <c r="Y39" s="42">
        <v>4</v>
      </c>
      <c r="Z39" s="42">
        <v>4</v>
      </c>
      <c r="AA39" s="42">
        <v>4</v>
      </c>
      <c r="AB39" s="42">
        <v>4</v>
      </c>
      <c r="AC39" s="55"/>
      <c r="AD39" s="40">
        <v>4</v>
      </c>
      <c r="AE39" s="40">
        <v>4</v>
      </c>
      <c r="AF39" s="40">
        <v>4</v>
      </c>
      <c r="AG39" s="55">
        <v>4</v>
      </c>
      <c r="AH39" s="55"/>
      <c r="AI39" s="64"/>
      <c r="AJ39" s="65"/>
      <c r="AK39" s="65"/>
      <c r="AL39" s="65"/>
      <c r="AM39" s="65"/>
      <c r="AN39" s="17"/>
      <c r="AO39" s="68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70"/>
    </row>
    <row r="40" s="12" customFormat="1" ht="14.25" spans="1:64">
      <c r="A40" s="36"/>
      <c r="B40" s="41"/>
      <c r="C40" s="38" t="s">
        <v>72</v>
      </c>
      <c r="D40" s="39">
        <v>3</v>
      </c>
      <c r="E40" s="39">
        <v>3</v>
      </c>
      <c r="F40" s="39">
        <v>3</v>
      </c>
      <c r="G40" s="39">
        <v>3</v>
      </c>
      <c r="H40" s="39"/>
      <c r="I40" s="39">
        <v>2</v>
      </c>
      <c r="J40" s="39">
        <v>3</v>
      </c>
      <c r="K40" s="39">
        <v>3</v>
      </c>
      <c r="L40" s="42">
        <v>3</v>
      </c>
      <c r="M40" s="42">
        <v>1</v>
      </c>
      <c r="N40" s="42">
        <v>3</v>
      </c>
      <c r="O40" s="40"/>
      <c r="P40" s="40"/>
      <c r="Q40" s="40"/>
      <c r="R40" s="40">
        <v>3</v>
      </c>
      <c r="S40" s="40">
        <v>3</v>
      </c>
      <c r="T40" s="40">
        <v>3</v>
      </c>
      <c r="U40" s="40">
        <v>1.5</v>
      </c>
      <c r="V40" s="40">
        <v>2</v>
      </c>
      <c r="W40" s="52"/>
      <c r="X40" s="42">
        <v>3</v>
      </c>
      <c r="Y40" s="42">
        <v>3</v>
      </c>
      <c r="Z40" s="42">
        <v>3</v>
      </c>
      <c r="AA40" s="42">
        <v>3</v>
      </c>
      <c r="AB40" s="42">
        <v>3</v>
      </c>
      <c r="AC40" s="55"/>
      <c r="AD40" s="40">
        <v>3</v>
      </c>
      <c r="AE40" s="40">
        <v>2.5</v>
      </c>
      <c r="AF40" s="40">
        <v>3</v>
      </c>
      <c r="AG40" s="55">
        <v>1.5</v>
      </c>
      <c r="AH40" s="55"/>
      <c r="AI40" s="64"/>
      <c r="AJ40" s="65"/>
      <c r="AK40" s="65"/>
      <c r="AL40" s="65"/>
      <c r="AM40" s="65"/>
      <c r="AN40" s="17"/>
      <c r="AO40" s="69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70"/>
    </row>
    <row r="41" s="11" customFormat="1" ht="14.25" spans="1:16384">
      <c r="A41" s="36" t="s">
        <v>33</v>
      </c>
      <c r="B41" s="37" t="s">
        <v>24</v>
      </c>
      <c r="C41" s="38" t="s">
        <v>76</v>
      </c>
      <c r="D41" s="40">
        <v>4</v>
      </c>
      <c r="E41" s="40">
        <v>4</v>
      </c>
      <c r="F41" s="40">
        <v>4</v>
      </c>
      <c r="G41" s="40">
        <v>4</v>
      </c>
      <c r="H41" s="40">
        <v>4</v>
      </c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51"/>
      <c r="W41" s="40"/>
      <c r="X41" s="51"/>
      <c r="Y41" s="55"/>
      <c r="Z41" s="40"/>
      <c r="AA41" s="40"/>
      <c r="AB41" s="40"/>
      <c r="AC41" s="55"/>
      <c r="AD41" s="40"/>
      <c r="AE41" s="40"/>
      <c r="AF41" s="40"/>
      <c r="AG41" s="40"/>
      <c r="AH41" s="51"/>
      <c r="AI41" s="64">
        <f>IF(A41="","",COUNTIF(D41:AH42,"&gt;2")/2)</f>
        <v>5</v>
      </c>
      <c r="AJ41" s="65">
        <f>SUMPRODUCT(IFERROR((IFERROR(WEEKDAY($D$3:$AH$3,2),999)&lt;6)*D41:AH42,0))</f>
        <v>24</v>
      </c>
      <c r="AK41" s="65">
        <f>SUMPRODUCT((IFERROR(WEEKDAY($D$3:$AH$3,2),999)&lt;6)*D43:AH43)</f>
        <v>7</v>
      </c>
      <c r="AL41" s="65">
        <f>SUMPRODUCT(IFERROR((IFERROR(WEEKDAY($D$3:$AH$3,2),0)&gt;5)*D41:AH43,0))</f>
        <v>21.5</v>
      </c>
      <c r="AM41" s="65">
        <f>IFERROR(SUM(AJ41:AL43),"")</f>
        <v>52.5</v>
      </c>
      <c r="AN41" s="17" t="s">
        <v>70</v>
      </c>
      <c r="AO41" s="67">
        <f>SUMPRODUCT((IFERROR((D41:AH41+D42:AH42+D43:AH43),0)&gt;8)*1,IFERROR((D41:AH41+D42:AH42+D43:AH43-8),0))</f>
        <v>12.5</v>
      </c>
      <c r="AP41" s="65">
        <f>AM41-AO41</f>
        <v>40</v>
      </c>
      <c r="XFB41" s="12"/>
      <c r="XFC41" s="12"/>
      <c r="XFD41" s="12"/>
    </row>
    <row r="42" s="11" customFormat="1" ht="14.25" spans="1:16384">
      <c r="A42" s="36"/>
      <c r="B42" s="41"/>
      <c r="C42" s="38" t="s">
        <v>77</v>
      </c>
      <c r="D42" s="40">
        <v>4</v>
      </c>
      <c r="E42" s="40">
        <v>4</v>
      </c>
      <c r="F42" s="40">
        <v>4</v>
      </c>
      <c r="G42" s="40">
        <v>4</v>
      </c>
      <c r="H42" s="40">
        <v>4</v>
      </c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51"/>
      <c r="W42" s="40"/>
      <c r="X42" s="51"/>
      <c r="Y42" s="55"/>
      <c r="Z42" s="40"/>
      <c r="AA42" s="40"/>
      <c r="AB42" s="40"/>
      <c r="AC42" s="55"/>
      <c r="AD42" s="40"/>
      <c r="AE42" s="40"/>
      <c r="AF42" s="40"/>
      <c r="AG42" s="40"/>
      <c r="AH42" s="51"/>
      <c r="AI42" s="64"/>
      <c r="AJ42" s="65"/>
      <c r="AK42" s="65"/>
      <c r="AL42" s="65"/>
      <c r="AM42" s="65"/>
      <c r="AN42" s="17"/>
      <c r="AO42" s="68"/>
      <c r="AP42" s="65"/>
      <c r="XFB42" s="12"/>
      <c r="XFC42" s="12"/>
      <c r="XFD42" s="12"/>
    </row>
    <row r="43" s="11" customFormat="1" ht="18" spans="1:16384">
      <c r="A43" s="36"/>
      <c r="B43" s="41"/>
      <c r="C43" s="38" t="s">
        <v>72</v>
      </c>
      <c r="D43" s="40">
        <v>3</v>
      </c>
      <c r="E43" s="40">
        <v>3</v>
      </c>
      <c r="F43" s="40">
        <v>1</v>
      </c>
      <c r="G43" s="40">
        <v>3</v>
      </c>
      <c r="H43" s="40">
        <v>2.5</v>
      </c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3"/>
      <c r="T43" s="40"/>
      <c r="U43" s="40"/>
      <c r="V43" s="51"/>
      <c r="W43" s="40"/>
      <c r="X43" s="51"/>
      <c r="Y43" s="55"/>
      <c r="Z43" s="40"/>
      <c r="AA43" s="40"/>
      <c r="AB43" s="40"/>
      <c r="AC43" s="55"/>
      <c r="AD43" s="40"/>
      <c r="AE43" s="40"/>
      <c r="AF43" s="40"/>
      <c r="AG43" s="40"/>
      <c r="AH43" s="51"/>
      <c r="AI43" s="64"/>
      <c r="AJ43" s="65"/>
      <c r="AK43" s="65"/>
      <c r="AL43" s="65"/>
      <c r="AM43" s="65"/>
      <c r="AN43" s="17"/>
      <c r="AO43" s="69"/>
      <c r="AP43" s="65"/>
      <c r="XFB43" s="12"/>
      <c r="XFC43" s="12"/>
      <c r="XFD43" s="12"/>
    </row>
    <row r="44" s="11" customFormat="1" ht="14.25" spans="1:16384">
      <c r="A44" s="36" t="s">
        <v>34</v>
      </c>
      <c r="B44" s="37" t="s">
        <v>24</v>
      </c>
      <c r="C44" s="38" t="s">
        <v>76</v>
      </c>
      <c r="D44" s="40"/>
      <c r="E44" s="40"/>
      <c r="F44" s="40"/>
      <c r="G44" s="40"/>
      <c r="H44" s="40"/>
      <c r="I44" s="40"/>
      <c r="J44" s="40"/>
      <c r="K44" s="40">
        <v>4</v>
      </c>
      <c r="L44" s="40">
        <v>4</v>
      </c>
      <c r="M44" s="40">
        <v>4</v>
      </c>
      <c r="N44" s="40">
        <v>4</v>
      </c>
      <c r="O44" s="40"/>
      <c r="P44" s="39">
        <v>4</v>
      </c>
      <c r="Q44" s="39">
        <v>4</v>
      </c>
      <c r="R44" s="39">
        <v>4</v>
      </c>
      <c r="S44" s="39">
        <v>4</v>
      </c>
      <c r="T44" s="39">
        <v>4</v>
      </c>
      <c r="U44" s="39">
        <v>4</v>
      </c>
      <c r="V44" s="51"/>
      <c r="W44" s="40"/>
      <c r="X44" s="51">
        <v>4</v>
      </c>
      <c r="Y44" s="51">
        <v>4</v>
      </c>
      <c r="Z44" s="51">
        <v>4</v>
      </c>
      <c r="AA44" s="51">
        <v>4</v>
      </c>
      <c r="AB44" s="51">
        <v>4</v>
      </c>
      <c r="AC44" s="56">
        <v>4</v>
      </c>
      <c r="AD44" s="56">
        <v>4</v>
      </c>
      <c r="AE44" s="56">
        <v>4</v>
      </c>
      <c r="AF44" s="55"/>
      <c r="AG44" s="55"/>
      <c r="AH44" s="51"/>
      <c r="AI44" s="64">
        <f>IF(A44="","",COUNTIF(D44:AH45,"&gt;2")/2)</f>
        <v>18</v>
      </c>
      <c r="AJ44" s="65">
        <f>SUMPRODUCT(IFERROR((IFERROR(WEEKDAY($D$3:$AH$3,2),999)&lt;6)*D44:AH45,0))</f>
        <v>112</v>
      </c>
      <c r="AK44" s="65">
        <f>SUMPRODUCT((IFERROR(WEEKDAY($D$3:$AH$3,2),999)&lt;6)*D46:AH46)</f>
        <v>40.5</v>
      </c>
      <c r="AL44" s="65">
        <f>SUMPRODUCT(IFERROR((IFERROR(WEEKDAY($D$3:$AH$3,2),0)&gt;5)*D44:AH46,0))</f>
        <v>45.5</v>
      </c>
      <c r="AM44" s="65">
        <f>IFERROR(SUM(AJ44:AL46),"")</f>
        <v>198</v>
      </c>
      <c r="AN44" s="17" t="s">
        <v>70</v>
      </c>
      <c r="AO44" s="67">
        <f>SUMPRODUCT((IFERROR((D44:AH44+D45:AH45+D46:AH46),0)&gt;8)*1,IFERROR((D44:AH44+D45:AH45+D46:AH46-8),0))</f>
        <v>54</v>
      </c>
      <c r="AP44" s="65">
        <f>AM44-AO44</f>
        <v>144</v>
      </c>
      <c r="XFB44" s="12"/>
      <c r="XFC44" s="12"/>
      <c r="XFD44" s="12"/>
    </row>
    <row r="45" s="11" customFormat="1" ht="14.25" spans="1:16384">
      <c r="A45" s="36"/>
      <c r="B45" s="41"/>
      <c r="C45" s="38" t="s">
        <v>77</v>
      </c>
      <c r="D45" s="40"/>
      <c r="E45" s="40"/>
      <c r="F45" s="40"/>
      <c r="G45" s="40"/>
      <c r="H45" s="40"/>
      <c r="I45" s="40"/>
      <c r="J45" s="40"/>
      <c r="K45" s="40">
        <v>4</v>
      </c>
      <c r="L45" s="40">
        <v>4</v>
      </c>
      <c r="M45" s="40">
        <v>4</v>
      </c>
      <c r="N45" s="40">
        <v>4</v>
      </c>
      <c r="O45" s="40"/>
      <c r="P45" s="39">
        <v>4</v>
      </c>
      <c r="Q45" s="39">
        <v>4</v>
      </c>
      <c r="R45" s="39">
        <v>4</v>
      </c>
      <c r="S45" s="39">
        <v>4</v>
      </c>
      <c r="T45" s="39">
        <v>4</v>
      </c>
      <c r="U45" s="39">
        <v>4</v>
      </c>
      <c r="V45" s="51"/>
      <c r="W45" s="40"/>
      <c r="X45" s="51">
        <v>4</v>
      </c>
      <c r="Y45" s="51">
        <v>4</v>
      </c>
      <c r="Z45" s="51">
        <v>4</v>
      </c>
      <c r="AA45" s="51">
        <v>4</v>
      </c>
      <c r="AB45" s="51">
        <v>4</v>
      </c>
      <c r="AC45" s="56">
        <v>4</v>
      </c>
      <c r="AD45" s="56">
        <v>4</v>
      </c>
      <c r="AE45" s="56">
        <v>4</v>
      </c>
      <c r="AF45" s="55"/>
      <c r="AG45" s="55"/>
      <c r="AH45" s="51"/>
      <c r="AI45" s="64"/>
      <c r="AJ45" s="65"/>
      <c r="AK45" s="65"/>
      <c r="AL45" s="65"/>
      <c r="AM45" s="65"/>
      <c r="AN45" s="17"/>
      <c r="AO45" s="68"/>
      <c r="AP45" s="65"/>
      <c r="XFB45" s="12"/>
      <c r="XFC45" s="12"/>
      <c r="XFD45" s="12"/>
    </row>
    <row r="46" s="11" customFormat="1" ht="14.25" spans="1:16384">
      <c r="A46" s="36"/>
      <c r="B46" s="41"/>
      <c r="C46" s="38" t="s">
        <v>72</v>
      </c>
      <c r="D46" s="40"/>
      <c r="E46" s="40"/>
      <c r="F46" s="40"/>
      <c r="G46" s="40"/>
      <c r="H46" s="40"/>
      <c r="I46" s="40"/>
      <c r="J46" s="40"/>
      <c r="K46" s="40">
        <v>3</v>
      </c>
      <c r="L46" s="40">
        <v>3</v>
      </c>
      <c r="M46" s="40">
        <v>3</v>
      </c>
      <c r="N46" s="40">
        <v>3</v>
      </c>
      <c r="O46" s="40"/>
      <c r="P46" s="39">
        <v>3</v>
      </c>
      <c r="Q46" s="39">
        <v>2</v>
      </c>
      <c r="R46" s="39">
        <v>3</v>
      </c>
      <c r="S46" s="39">
        <v>3</v>
      </c>
      <c r="T46" s="39">
        <v>3</v>
      </c>
      <c r="U46" s="39">
        <v>4.5</v>
      </c>
      <c r="V46" s="51"/>
      <c r="W46" s="40"/>
      <c r="X46" s="51">
        <v>3</v>
      </c>
      <c r="Y46" s="51">
        <v>3</v>
      </c>
      <c r="Z46" s="51">
        <v>2.5</v>
      </c>
      <c r="AA46" s="51">
        <v>3</v>
      </c>
      <c r="AB46" s="51">
        <v>3</v>
      </c>
      <c r="AC46" s="56">
        <v>3</v>
      </c>
      <c r="AD46" s="56">
        <v>3</v>
      </c>
      <c r="AE46" s="56">
        <v>3</v>
      </c>
      <c r="AF46" s="55"/>
      <c r="AG46" s="55"/>
      <c r="AH46" s="51"/>
      <c r="AI46" s="64"/>
      <c r="AJ46" s="65"/>
      <c r="AK46" s="65"/>
      <c r="AL46" s="65"/>
      <c r="AM46" s="65"/>
      <c r="AN46" s="17"/>
      <c r="AO46" s="69"/>
      <c r="AP46" s="65"/>
      <c r="XFB46" s="12"/>
      <c r="XFC46" s="12"/>
      <c r="XFD46" s="12"/>
    </row>
    <row r="47" s="11" customFormat="1" ht="14.25" spans="1:16384">
      <c r="A47" s="36" t="s">
        <v>35</v>
      </c>
      <c r="B47" s="37" t="s">
        <v>24</v>
      </c>
      <c r="C47" s="38" t="s">
        <v>76</v>
      </c>
      <c r="D47" s="40"/>
      <c r="E47" s="40"/>
      <c r="F47" s="40"/>
      <c r="G47" s="40"/>
      <c r="H47" s="40"/>
      <c r="I47" s="40"/>
      <c r="J47" s="40"/>
      <c r="K47" s="40">
        <v>4</v>
      </c>
      <c r="L47" s="40">
        <v>4</v>
      </c>
      <c r="M47" s="40">
        <v>4</v>
      </c>
      <c r="N47" s="40">
        <v>4</v>
      </c>
      <c r="O47" s="40">
        <v>4</v>
      </c>
      <c r="P47" s="39">
        <v>4</v>
      </c>
      <c r="Q47" s="39">
        <v>4</v>
      </c>
      <c r="R47" s="39">
        <v>4</v>
      </c>
      <c r="S47" s="39">
        <v>4</v>
      </c>
      <c r="T47" s="39">
        <v>4</v>
      </c>
      <c r="U47" s="39">
        <v>4</v>
      </c>
      <c r="V47" s="51"/>
      <c r="W47" s="40">
        <v>4</v>
      </c>
      <c r="X47" s="40">
        <v>4</v>
      </c>
      <c r="Y47" s="40">
        <v>4</v>
      </c>
      <c r="Z47" s="40">
        <v>4</v>
      </c>
      <c r="AA47" s="55">
        <v>4</v>
      </c>
      <c r="AB47" s="40">
        <v>4</v>
      </c>
      <c r="AC47" s="56">
        <v>4</v>
      </c>
      <c r="AD47" s="56">
        <v>4</v>
      </c>
      <c r="AE47" s="56">
        <v>4</v>
      </c>
      <c r="AF47" s="55"/>
      <c r="AG47" s="55"/>
      <c r="AH47" s="51"/>
      <c r="AI47" s="64">
        <f>IF(A47="","",COUNTIF(D47:AH48,"&gt;2")/2)</f>
        <v>20</v>
      </c>
      <c r="AJ47" s="65">
        <f>SUMPRODUCT(IFERROR((IFERROR(WEEKDAY($D$3:$AH$3,2),999)&lt;6)*D47:AH48,0))</f>
        <v>120</v>
      </c>
      <c r="AK47" s="65">
        <f>SUMPRODUCT((IFERROR(WEEKDAY($D$3:$AH$3,2),999)&lt;6)*D49:AH49)</f>
        <v>43</v>
      </c>
      <c r="AL47" s="65">
        <f>SUMPRODUCT(IFERROR((IFERROR(WEEKDAY($D$3:$AH$3,2),0)&gt;5)*D47:AH49,0))</f>
        <v>52.5</v>
      </c>
      <c r="AM47" s="65">
        <f>IFERROR(SUM(AJ47:AL49),"")</f>
        <v>215.5</v>
      </c>
      <c r="AN47" s="17" t="s">
        <v>70</v>
      </c>
      <c r="AO47" s="67">
        <f>SUMPRODUCT((IFERROR((D47:AH47+D48:AH48+D49:AH49),0)&gt;8)*1,IFERROR((D47:AH47+D48:AH48+D49:AH49-8),0))</f>
        <v>55.5</v>
      </c>
      <c r="AP47" s="65">
        <f>AM47-AO47</f>
        <v>160</v>
      </c>
      <c r="XFB47" s="12"/>
      <c r="XFC47" s="12"/>
      <c r="XFD47" s="12"/>
    </row>
    <row r="48" s="11" customFormat="1" ht="14.25" spans="1:16384">
      <c r="A48" s="36"/>
      <c r="B48" s="41"/>
      <c r="C48" s="38" t="s">
        <v>77</v>
      </c>
      <c r="D48" s="40"/>
      <c r="E48" s="40"/>
      <c r="F48" s="40"/>
      <c r="G48" s="40"/>
      <c r="H48" s="40"/>
      <c r="I48" s="40"/>
      <c r="J48" s="40"/>
      <c r="K48" s="40">
        <v>4</v>
      </c>
      <c r="L48" s="40">
        <v>4</v>
      </c>
      <c r="M48" s="40">
        <v>4</v>
      </c>
      <c r="N48" s="40">
        <v>4</v>
      </c>
      <c r="O48" s="40">
        <v>4</v>
      </c>
      <c r="P48" s="39">
        <v>4</v>
      </c>
      <c r="Q48" s="39">
        <v>4</v>
      </c>
      <c r="R48" s="39">
        <v>4</v>
      </c>
      <c r="S48" s="39">
        <v>4</v>
      </c>
      <c r="T48" s="39">
        <v>4</v>
      </c>
      <c r="U48" s="39">
        <v>4</v>
      </c>
      <c r="V48" s="51"/>
      <c r="W48" s="40">
        <v>4</v>
      </c>
      <c r="X48" s="40">
        <v>4</v>
      </c>
      <c r="Y48" s="40">
        <v>4</v>
      </c>
      <c r="Z48" s="40">
        <v>4</v>
      </c>
      <c r="AA48" s="55">
        <v>4</v>
      </c>
      <c r="AB48" s="40">
        <v>4</v>
      </c>
      <c r="AC48" s="56">
        <v>4</v>
      </c>
      <c r="AD48" s="56">
        <v>4</v>
      </c>
      <c r="AE48" s="56">
        <v>4</v>
      </c>
      <c r="AF48" s="55"/>
      <c r="AG48" s="55"/>
      <c r="AH48" s="51"/>
      <c r="AI48" s="64"/>
      <c r="AJ48" s="65"/>
      <c r="AK48" s="65"/>
      <c r="AL48" s="65"/>
      <c r="AM48" s="65"/>
      <c r="AN48" s="17"/>
      <c r="AO48" s="68"/>
      <c r="AP48" s="65"/>
      <c r="XFB48" s="12"/>
      <c r="XFC48" s="12"/>
      <c r="XFD48" s="12"/>
    </row>
    <row r="49" s="11" customFormat="1" ht="14.25" spans="1:16384">
      <c r="A49" s="36"/>
      <c r="B49" s="41"/>
      <c r="C49" s="38" t="s">
        <v>72</v>
      </c>
      <c r="D49" s="40"/>
      <c r="E49" s="40"/>
      <c r="F49" s="40"/>
      <c r="G49" s="40"/>
      <c r="H49" s="40"/>
      <c r="I49" s="40"/>
      <c r="J49" s="40"/>
      <c r="K49" s="40">
        <v>3</v>
      </c>
      <c r="L49" s="40">
        <v>3</v>
      </c>
      <c r="M49" s="40">
        <v>3</v>
      </c>
      <c r="N49" s="40">
        <v>3</v>
      </c>
      <c r="O49" s="40">
        <v>0.5</v>
      </c>
      <c r="P49" s="39">
        <v>3</v>
      </c>
      <c r="Q49" s="39">
        <v>2</v>
      </c>
      <c r="R49" s="39">
        <v>3</v>
      </c>
      <c r="S49" s="39">
        <v>4</v>
      </c>
      <c r="T49" s="39">
        <v>3</v>
      </c>
      <c r="U49" s="39">
        <v>3</v>
      </c>
      <c r="V49" s="51"/>
      <c r="W49" s="40">
        <v>3</v>
      </c>
      <c r="X49" s="40">
        <v>3</v>
      </c>
      <c r="Y49" s="40">
        <v>3</v>
      </c>
      <c r="Z49" s="40">
        <v>3</v>
      </c>
      <c r="AA49" s="55">
        <v>1</v>
      </c>
      <c r="AB49" s="40">
        <v>3</v>
      </c>
      <c r="AC49" s="56">
        <v>3</v>
      </c>
      <c r="AD49" s="56">
        <v>3</v>
      </c>
      <c r="AE49" s="56">
        <v>3</v>
      </c>
      <c r="AF49" s="55"/>
      <c r="AG49" s="55"/>
      <c r="AH49" s="51"/>
      <c r="AI49" s="64"/>
      <c r="AJ49" s="65"/>
      <c r="AK49" s="65"/>
      <c r="AL49" s="65"/>
      <c r="AM49" s="65"/>
      <c r="AN49" s="17"/>
      <c r="AO49" s="69"/>
      <c r="AP49" s="65"/>
      <c r="XFB49" s="12"/>
      <c r="XFC49" s="12"/>
      <c r="XFD49" s="12"/>
    </row>
    <row r="50" s="11" customFormat="1" ht="14.25" spans="1:16384">
      <c r="A50" s="36" t="s">
        <v>36</v>
      </c>
      <c r="B50" s="37" t="s">
        <v>24</v>
      </c>
      <c r="C50" s="38" t="s">
        <v>76</v>
      </c>
      <c r="D50" s="40"/>
      <c r="E50" s="40"/>
      <c r="F50" s="40"/>
      <c r="G50" s="40"/>
      <c r="H50" s="40"/>
      <c r="I50" s="40"/>
      <c r="J50" s="40"/>
      <c r="K50" s="40">
        <v>4</v>
      </c>
      <c r="L50" s="40">
        <v>4</v>
      </c>
      <c r="M50" s="40">
        <v>4</v>
      </c>
      <c r="N50" s="40">
        <v>4</v>
      </c>
      <c r="O50" s="40">
        <v>4</v>
      </c>
      <c r="P50" s="40">
        <v>4</v>
      </c>
      <c r="Q50" s="40">
        <v>4</v>
      </c>
      <c r="R50" s="40">
        <v>4</v>
      </c>
      <c r="S50" s="40">
        <v>4</v>
      </c>
      <c r="T50" s="40">
        <v>4</v>
      </c>
      <c r="U50" s="40">
        <v>4</v>
      </c>
      <c r="V50" s="51">
        <v>4</v>
      </c>
      <c r="W50" s="39">
        <v>4</v>
      </c>
      <c r="X50" s="39">
        <v>4</v>
      </c>
      <c r="Y50" s="39">
        <v>4</v>
      </c>
      <c r="Z50" s="39">
        <v>4</v>
      </c>
      <c r="AA50" s="39">
        <v>4</v>
      </c>
      <c r="AB50" s="39">
        <v>4</v>
      </c>
      <c r="AC50" s="55"/>
      <c r="AD50" s="40">
        <v>4</v>
      </c>
      <c r="AE50" s="40">
        <v>4</v>
      </c>
      <c r="AF50" s="40">
        <v>4</v>
      </c>
      <c r="AG50" s="40">
        <v>4</v>
      </c>
      <c r="AH50" s="51"/>
      <c r="AI50" s="64">
        <f>IF(A50="","",COUNTIF(D50:AH51,"&gt;2")/2)</f>
        <v>22</v>
      </c>
      <c r="AJ50" s="65">
        <f>SUMPRODUCT(IFERROR((IFERROR(WEEKDAY($D$3:$AH$3,2),999)&lt;6)*D50:AH51,0))</f>
        <v>135.5</v>
      </c>
      <c r="AK50" s="65">
        <f>SUMPRODUCT((IFERROR(WEEKDAY($D$3:$AH$3,2),999)&lt;6)*D52:AH52)</f>
        <v>48</v>
      </c>
      <c r="AL50" s="65">
        <f>SUMPRODUCT(IFERROR((IFERROR(WEEKDAY($D$3:$AH$3,2),0)&gt;5)*D50:AH52,0))</f>
        <v>51</v>
      </c>
      <c r="AM50" s="65">
        <f>IFERROR(SUM(AJ50:AL52),"")</f>
        <v>234.5</v>
      </c>
      <c r="AN50" s="17" t="s">
        <v>70</v>
      </c>
      <c r="AO50" s="67">
        <f>SUMPRODUCT((IFERROR((D50:AH50+D51:AH51+D52:AH52),0)&gt;8)*1,IFERROR((D50:AH50+D51:AH51+D52:AH52-8),0))</f>
        <v>59</v>
      </c>
      <c r="AP50" s="65">
        <f>AM50-AO50</f>
        <v>175.5</v>
      </c>
      <c r="XFB50" s="12"/>
      <c r="XFC50" s="12"/>
      <c r="XFD50" s="12"/>
    </row>
    <row r="51" s="11" customFormat="1" ht="14.25" spans="1:16384">
      <c r="A51" s="36"/>
      <c r="B51" s="41"/>
      <c r="C51" s="38" t="s">
        <v>77</v>
      </c>
      <c r="D51" s="40"/>
      <c r="E51" s="40"/>
      <c r="F51" s="40"/>
      <c r="G51" s="40"/>
      <c r="H51" s="40"/>
      <c r="I51" s="40"/>
      <c r="J51" s="40"/>
      <c r="K51" s="40">
        <v>4</v>
      </c>
      <c r="L51" s="40">
        <v>4</v>
      </c>
      <c r="M51" s="40">
        <v>4</v>
      </c>
      <c r="N51" s="40">
        <v>4</v>
      </c>
      <c r="O51" s="40">
        <v>4</v>
      </c>
      <c r="P51" s="40">
        <v>4</v>
      </c>
      <c r="Q51" s="40">
        <v>4</v>
      </c>
      <c r="R51" s="40">
        <v>4</v>
      </c>
      <c r="S51" s="40">
        <v>3.5</v>
      </c>
      <c r="T51" s="40">
        <v>4</v>
      </c>
      <c r="U51" s="40">
        <v>4</v>
      </c>
      <c r="V51" s="51">
        <v>4</v>
      </c>
      <c r="W51" s="39">
        <v>4</v>
      </c>
      <c r="X51" s="39">
        <v>4</v>
      </c>
      <c r="Y51" s="39">
        <v>4</v>
      </c>
      <c r="Z51" s="39">
        <v>4</v>
      </c>
      <c r="AA51" s="39">
        <v>4</v>
      </c>
      <c r="AB51" s="39">
        <v>4</v>
      </c>
      <c r="AC51" s="55"/>
      <c r="AD51" s="40">
        <v>4</v>
      </c>
      <c r="AE51" s="40">
        <v>4</v>
      </c>
      <c r="AF51" s="40">
        <v>4</v>
      </c>
      <c r="AG51" s="40">
        <v>4</v>
      </c>
      <c r="AH51" s="51"/>
      <c r="AI51" s="64"/>
      <c r="AJ51" s="65"/>
      <c r="AK51" s="65"/>
      <c r="AL51" s="65"/>
      <c r="AM51" s="65"/>
      <c r="AN51" s="17"/>
      <c r="AO51" s="68"/>
      <c r="AP51" s="65"/>
      <c r="XFB51" s="12"/>
      <c r="XFC51" s="12"/>
      <c r="XFD51" s="12"/>
    </row>
    <row r="52" s="11" customFormat="1" ht="18" spans="1:16384">
      <c r="A52" s="36"/>
      <c r="B52" s="41"/>
      <c r="C52" s="38" t="s">
        <v>72</v>
      </c>
      <c r="D52" s="40"/>
      <c r="E52" s="40"/>
      <c r="F52" s="40"/>
      <c r="G52" s="40"/>
      <c r="H52" s="40"/>
      <c r="I52" s="40"/>
      <c r="J52" s="40"/>
      <c r="K52" s="40">
        <v>3</v>
      </c>
      <c r="L52" s="40">
        <v>3</v>
      </c>
      <c r="M52" s="40">
        <v>3</v>
      </c>
      <c r="N52" s="40">
        <v>3</v>
      </c>
      <c r="O52" s="40">
        <v>0.5</v>
      </c>
      <c r="P52" s="40">
        <v>3</v>
      </c>
      <c r="Q52" s="40">
        <v>3</v>
      </c>
      <c r="R52" s="40">
        <v>3</v>
      </c>
      <c r="S52" s="43"/>
      <c r="T52" s="40">
        <v>3</v>
      </c>
      <c r="U52" s="40">
        <v>3.5</v>
      </c>
      <c r="V52" s="51">
        <v>1</v>
      </c>
      <c r="W52" s="39">
        <v>3</v>
      </c>
      <c r="X52" s="39">
        <v>3</v>
      </c>
      <c r="Y52" s="39">
        <v>3</v>
      </c>
      <c r="Z52" s="39">
        <v>3</v>
      </c>
      <c r="AA52" s="39">
        <v>3</v>
      </c>
      <c r="AB52" s="39">
        <v>3</v>
      </c>
      <c r="AC52" s="55"/>
      <c r="AD52" s="40">
        <v>3</v>
      </c>
      <c r="AE52" s="40">
        <v>3</v>
      </c>
      <c r="AF52" s="40">
        <v>3</v>
      </c>
      <c r="AG52" s="40">
        <v>3</v>
      </c>
      <c r="AH52" s="51"/>
      <c r="AI52" s="64"/>
      <c r="AJ52" s="65"/>
      <c r="AK52" s="65"/>
      <c r="AL52" s="65"/>
      <c r="AM52" s="65"/>
      <c r="AN52" s="17"/>
      <c r="AO52" s="69"/>
      <c r="AP52" s="65"/>
      <c r="XFB52" s="12"/>
      <c r="XFC52" s="12"/>
      <c r="XFD52" s="12"/>
    </row>
    <row r="53" s="11" customFormat="1" ht="14.25" spans="1:16384">
      <c r="A53" s="36" t="s">
        <v>37</v>
      </c>
      <c r="B53" s="37" t="s">
        <v>24</v>
      </c>
      <c r="C53" s="38" t="s">
        <v>76</v>
      </c>
      <c r="D53" s="40">
        <v>4</v>
      </c>
      <c r="E53" s="40">
        <v>4</v>
      </c>
      <c r="F53" s="40">
        <v>4</v>
      </c>
      <c r="G53" s="40">
        <v>4</v>
      </c>
      <c r="H53" s="40">
        <v>4</v>
      </c>
      <c r="I53" s="40">
        <v>4</v>
      </c>
      <c r="J53" s="40">
        <v>4</v>
      </c>
      <c r="K53" s="40">
        <v>4</v>
      </c>
      <c r="L53" s="40">
        <v>4</v>
      </c>
      <c r="M53" s="40">
        <v>4</v>
      </c>
      <c r="N53" s="40">
        <v>4</v>
      </c>
      <c r="O53" s="40"/>
      <c r="P53" s="40"/>
      <c r="Q53" s="40">
        <v>4</v>
      </c>
      <c r="R53" s="40">
        <v>4</v>
      </c>
      <c r="S53" s="40"/>
      <c r="T53" s="40"/>
      <c r="U53" s="40"/>
      <c r="V53" s="51"/>
      <c r="W53" s="40"/>
      <c r="X53" s="51"/>
      <c r="Y53" s="51"/>
      <c r="Z53" s="40"/>
      <c r="AA53" s="55"/>
      <c r="AB53" s="55"/>
      <c r="AC53" s="55"/>
      <c r="AD53" s="55"/>
      <c r="AE53" s="55"/>
      <c r="AF53" s="55"/>
      <c r="AG53" s="55"/>
      <c r="AH53" s="51"/>
      <c r="AI53" s="64">
        <f>IF(A53="","",COUNTIF(D53:AH54,"&gt;2")/2)</f>
        <v>13</v>
      </c>
      <c r="AJ53" s="65">
        <f>SUMPRODUCT(IFERROR((IFERROR(WEEKDAY($D$3:$AH$3,2),999)&lt;6)*D53:AH54,0))</f>
        <v>80</v>
      </c>
      <c r="AK53" s="65">
        <f>SUMPRODUCT((IFERROR(WEEKDAY($D$3:$AH$3,2),999)&lt;6)*D55:AH55)</f>
        <v>30</v>
      </c>
      <c r="AL53" s="65">
        <f>SUMPRODUCT(IFERROR((IFERROR(WEEKDAY($D$3:$AH$3,2),0)&gt;5)*D53:AH55,0))</f>
        <v>33</v>
      </c>
      <c r="AM53" s="65">
        <f>IFERROR(SUM(AJ53:AL55),"")</f>
        <v>143</v>
      </c>
      <c r="AN53" s="17" t="s">
        <v>70</v>
      </c>
      <c r="AO53" s="67">
        <f>SUMPRODUCT((IFERROR((D53:AH53+D54:AH54+D55:AH55),0)&gt;8)*1,IFERROR((D53:AH53+D54:AH54+D55:AH55-8),0))</f>
        <v>39</v>
      </c>
      <c r="AP53" s="65">
        <f>AM53-AO53</f>
        <v>104</v>
      </c>
      <c r="XFB53" s="12"/>
      <c r="XFC53" s="12"/>
      <c r="XFD53" s="12"/>
    </row>
    <row r="54" s="11" customFormat="1" ht="14.25" spans="1:16384">
      <c r="A54" s="36"/>
      <c r="B54" s="41"/>
      <c r="C54" s="38" t="s">
        <v>77</v>
      </c>
      <c r="D54" s="40">
        <v>4</v>
      </c>
      <c r="E54" s="40">
        <v>4</v>
      </c>
      <c r="F54" s="40">
        <v>4</v>
      </c>
      <c r="G54" s="40">
        <v>4</v>
      </c>
      <c r="H54" s="40">
        <v>4</v>
      </c>
      <c r="I54" s="40">
        <v>4</v>
      </c>
      <c r="J54" s="40">
        <v>4</v>
      </c>
      <c r="K54" s="40">
        <v>4</v>
      </c>
      <c r="L54" s="40">
        <v>4</v>
      </c>
      <c r="M54" s="40">
        <v>4</v>
      </c>
      <c r="N54" s="40">
        <v>4</v>
      </c>
      <c r="O54" s="40"/>
      <c r="P54" s="40"/>
      <c r="Q54" s="40">
        <v>4</v>
      </c>
      <c r="R54" s="40">
        <v>4</v>
      </c>
      <c r="S54" s="40"/>
      <c r="T54" s="40"/>
      <c r="U54" s="40"/>
      <c r="V54" s="51"/>
      <c r="W54" s="40"/>
      <c r="X54" s="51"/>
      <c r="Y54" s="51"/>
      <c r="Z54" s="40"/>
      <c r="AA54" s="55"/>
      <c r="AB54" s="55"/>
      <c r="AC54" s="55"/>
      <c r="AD54" s="55"/>
      <c r="AE54" s="55"/>
      <c r="AF54" s="55"/>
      <c r="AG54" s="55"/>
      <c r="AH54" s="51"/>
      <c r="AI54" s="64"/>
      <c r="AJ54" s="65"/>
      <c r="AK54" s="65"/>
      <c r="AL54" s="65"/>
      <c r="AM54" s="65"/>
      <c r="AN54" s="17"/>
      <c r="AO54" s="68"/>
      <c r="AP54" s="65"/>
      <c r="XFB54" s="12"/>
      <c r="XFC54" s="12"/>
      <c r="XFD54" s="12"/>
    </row>
    <row r="55" s="11" customFormat="1" ht="18" spans="1:16384">
      <c r="A55" s="36"/>
      <c r="B55" s="41"/>
      <c r="C55" s="38" t="s">
        <v>72</v>
      </c>
      <c r="D55" s="40">
        <v>3</v>
      </c>
      <c r="E55" s="40">
        <v>3</v>
      </c>
      <c r="F55" s="40">
        <v>3</v>
      </c>
      <c r="G55" s="40">
        <v>3</v>
      </c>
      <c r="H55" s="40">
        <v>3</v>
      </c>
      <c r="I55" s="40">
        <v>3</v>
      </c>
      <c r="J55" s="40">
        <v>3</v>
      </c>
      <c r="K55" s="40">
        <v>3</v>
      </c>
      <c r="L55" s="40">
        <v>3</v>
      </c>
      <c r="M55" s="40">
        <v>3</v>
      </c>
      <c r="N55" s="40">
        <v>3</v>
      </c>
      <c r="O55" s="40"/>
      <c r="P55" s="40"/>
      <c r="Q55" s="40">
        <v>3</v>
      </c>
      <c r="R55" s="40">
        <v>3</v>
      </c>
      <c r="S55" s="43"/>
      <c r="T55" s="40"/>
      <c r="U55" s="40"/>
      <c r="V55" s="51"/>
      <c r="W55" s="40"/>
      <c r="X55" s="51"/>
      <c r="Y55" s="51"/>
      <c r="Z55" s="40"/>
      <c r="AA55" s="55"/>
      <c r="AB55" s="55"/>
      <c r="AC55" s="55"/>
      <c r="AD55" s="55"/>
      <c r="AE55" s="55"/>
      <c r="AF55" s="55"/>
      <c r="AG55" s="55"/>
      <c r="AH55" s="51"/>
      <c r="AI55" s="64"/>
      <c r="AJ55" s="65"/>
      <c r="AK55" s="65"/>
      <c r="AL55" s="65"/>
      <c r="AM55" s="65"/>
      <c r="AN55" s="17"/>
      <c r="AO55" s="69"/>
      <c r="AP55" s="65"/>
      <c r="XFB55" s="12"/>
      <c r="XFC55" s="12"/>
      <c r="XFD55" s="12"/>
    </row>
    <row r="56" s="11" customFormat="1" spans="1:16384">
      <c r="A56" s="26" t="s">
        <v>18</v>
      </c>
      <c r="B56" s="26" t="s">
        <v>17</v>
      </c>
      <c r="C56" s="26" t="s">
        <v>76</v>
      </c>
      <c r="D56" s="24">
        <v>4</v>
      </c>
      <c r="E56" s="24">
        <v>4</v>
      </c>
      <c r="F56" s="24">
        <v>4</v>
      </c>
      <c r="G56" s="24">
        <v>4</v>
      </c>
      <c r="H56" s="24" t="s">
        <v>69</v>
      </c>
      <c r="I56" s="24"/>
      <c r="J56" s="24" t="s">
        <v>69</v>
      </c>
      <c r="K56" s="24" t="s">
        <v>69</v>
      </c>
      <c r="L56" s="24" t="s">
        <v>69</v>
      </c>
      <c r="M56" s="26">
        <v>4</v>
      </c>
      <c r="N56" s="24">
        <v>4</v>
      </c>
      <c r="O56" s="24">
        <v>4</v>
      </c>
      <c r="P56" s="24">
        <v>4</v>
      </c>
      <c r="Q56" s="26">
        <v>4</v>
      </c>
      <c r="R56" s="26">
        <v>4</v>
      </c>
      <c r="S56" s="24">
        <v>4</v>
      </c>
      <c r="T56" s="24">
        <v>4</v>
      </c>
      <c r="U56" s="24">
        <v>4</v>
      </c>
      <c r="V56" s="24" t="s">
        <v>73</v>
      </c>
      <c r="W56" s="26">
        <v>4</v>
      </c>
      <c r="X56" s="24">
        <v>4</v>
      </c>
      <c r="Y56" s="24">
        <v>4</v>
      </c>
      <c r="Z56" s="24">
        <v>4</v>
      </c>
      <c r="AA56" s="24">
        <v>4</v>
      </c>
      <c r="AB56" s="24">
        <v>4</v>
      </c>
      <c r="AC56" s="24" t="s">
        <v>73</v>
      </c>
      <c r="AD56" s="24">
        <v>4</v>
      </c>
      <c r="AE56" s="26" t="s">
        <v>69</v>
      </c>
      <c r="AF56" s="24">
        <v>4</v>
      </c>
      <c r="AG56" s="24">
        <v>4</v>
      </c>
      <c r="AH56" s="26"/>
      <c r="AI56" s="64">
        <f>IF(A56="","",COUNTIF(D56:AH57,"&gt;2")/2)</f>
        <v>22</v>
      </c>
      <c r="AJ56" s="65">
        <f>SUMPRODUCT(IFERROR((IFERROR(WEEKDAY($D$3:$AH$3,2),999)&lt;6)*D56:AH57,0))</f>
        <v>136</v>
      </c>
      <c r="AK56" s="65">
        <f>SUMPRODUCT((IFERROR(WEEKDAY($D$3:$AH$3,2),999)&lt;6)*D58:AH58)</f>
        <v>41</v>
      </c>
      <c r="AL56" s="65">
        <f>SUMPRODUCT(IFERROR((IFERROR(WEEKDAY($D$3:$AH$3,2),0)&gt;5)*D56:AH58,0))</f>
        <v>50</v>
      </c>
      <c r="AM56" s="65">
        <f>IFERROR(SUM(AJ56:AL58),"")</f>
        <v>227</v>
      </c>
      <c r="AN56" s="17" t="s">
        <v>70</v>
      </c>
      <c r="AO56" s="67">
        <f>SUMPRODUCT((IFERROR((D56:AH56+D57:AH57+D58:AH58),0)&gt;8)*1,IFERROR((D56:AH56+D57:AH57+D58:AH58-8),0))</f>
        <v>48</v>
      </c>
      <c r="AP56" s="65">
        <f>AM56-AO56</f>
        <v>179</v>
      </c>
      <c r="XFB56" s="12"/>
      <c r="XFC56" s="12"/>
      <c r="XFD56" s="12"/>
    </row>
    <row r="57" s="11" customFormat="1" spans="1:16384">
      <c r="A57" s="26"/>
      <c r="B57" s="26"/>
      <c r="C57" s="26" t="s">
        <v>77</v>
      </c>
      <c r="D57" s="24">
        <v>4</v>
      </c>
      <c r="E57" s="24">
        <v>4</v>
      </c>
      <c r="F57" s="24">
        <v>4</v>
      </c>
      <c r="G57" s="24">
        <v>4</v>
      </c>
      <c r="H57" s="24" t="s">
        <v>69</v>
      </c>
      <c r="I57" s="24">
        <v>4</v>
      </c>
      <c r="J57" s="24" t="s">
        <v>69</v>
      </c>
      <c r="K57" s="24" t="s">
        <v>69</v>
      </c>
      <c r="L57" s="24" t="s">
        <v>69</v>
      </c>
      <c r="M57" s="26">
        <v>4</v>
      </c>
      <c r="N57" s="24">
        <v>4</v>
      </c>
      <c r="O57" s="24">
        <v>4</v>
      </c>
      <c r="P57" s="24">
        <v>4</v>
      </c>
      <c r="Q57" s="26">
        <v>4</v>
      </c>
      <c r="R57" s="26">
        <v>4</v>
      </c>
      <c r="S57" s="24">
        <v>4</v>
      </c>
      <c r="T57" s="24" t="s">
        <v>69</v>
      </c>
      <c r="U57" s="24">
        <v>4</v>
      </c>
      <c r="V57" s="24" t="s">
        <v>73</v>
      </c>
      <c r="W57" s="26">
        <v>4</v>
      </c>
      <c r="X57" s="24">
        <v>4</v>
      </c>
      <c r="Y57" s="24">
        <v>4</v>
      </c>
      <c r="Z57" s="24">
        <v>4</v>
      </c>
      <c r="AA57" s="24">
        <v>4</v>
      </c>
      <c r="AB57" s="24">
        <v>4</v>
      </c>
      <c r="AC57" s="24" t="s">
        <v>73</v>
      </c>
      <c r="AD57" s="24">
        <v>4</v>
      </c>
      <c r="AE57" s="26" t="s">
        <v>69</v>
      </c>
      <c r="AF57" s="24">
        <v>4</v>
      </c>
      <c r="AG57" s="24">
        <v>4</v>
      </c>
      <c r="AH57" s="26"/>
      <c r="AI57" s="64"/>
      <c r="AJ57" s="65"/>
      <c r="AK57" s="65"/>
      <c r="AL57" s="65"/>
      <c r="AM57" s="65"/>
      <c r="AN57" s="17"/>
      <c r="AO57" s="68"/>
      <c r="AP57" s="65"/>
      <c r="XFB57" s="12"/>
      <c r="XFC57" s="12"/>
      <c r="XFD57" s="12"/>
    </row>
    <row r="58" s="11" customFormat="1" spans="1:16384">
      <c r="A58" s="26"/>
      <c r="B58" s="26"/>
      <c r="C58" s="26" t="s">
        <v>72</v>
      </c>
      <c r="D58" s="24">
        <v>3</v>
      </c>
      <c r="E58" s="24">
        <v>3</v>
      </c>
      <c r="F58" s="24">
        <v>0.5</v>
      </c>
      <c r="G58" s="24">
        <v>2</v>
      </c>
      <c r="H58" s="24"/>
      <c r="I58" s="24">
        <v>3</v>
      </c>
      <c r="J58" s="24"/>
      <c r="K58" s="24"/>
      <c r="L58" s="24"/>
      <c r="M58" s="26">
        <v>3</v>
      </c>
      <c r="N58" s="24">
        <v>2</v>
      </c>
      <c r="O58" s="24"/>
      <c r="P58" s="24">
        <v>1</v>
      </c>
      <c r="Q58" s="26">
        <v>3</v>
      </c>
      <c r="R58" s="26">
        <v>3</v>
      </c>
      <c r="S58" s="24"/>
      <c r="T58" s="24"/>
      <c r="U58" s="24">
        <v>3</v>
      </c>
      <c r="V58" s="24"/>
      <c r="W58" s="24">
        <v>2</v>
      </c>
      <c r="X58" s="24">
        <v>3</v>
      </c>
      <c r="Y58" s="24">
        <v>4.5</v>
      </c>
      <c r="Z58" s="24"/>
      <c r="AA58" s="24">
        <v>3</v>
      </c>
      <c r="AB58" s="24">
        <v>3</v>
      </c>
      <c r="AC58" s="24"/>
      <c r="AD58" s="24">
        <v>3</v>
      </c>
      <c r="AE58" s="24"/>
      <c r="AF58" s="24">
        <v>3</v>
      </c>
      <c r="AG58" s="26">
        <v>3</v>
      </c>
      <c r="AH58" s="26"/>
      <c r="AI58" s="64"/>
      <c r="AJ58" s="65"/>
      <c r="AK58" s="65"/>
      <c r="AL58" s="65"/>
      <c r="AM58" s="65"/>
      <c r="AN58" s="17"/>
      <c r="AO58" s="69"/>
      <c r="AP58" s="65"/>
      <c r="XFB58" s="12"/>
      <c r="XFC58" s="12"/>
      <c r="XFD58" s="12"/>
    </row>
    <row r="59" s="11" customFormat="1" spans="1:16384">
      <c r="A59" s="26" t="s">
        <v>21</v>
      </c>
      <c r="B59" s="26" t="s">
        <v>17</v>
      </c>
      <c r="C59" s="26" t="s">
        <v>76</v>
      </c>
      <c r="D59" s="26">
        <v>4</v>
      </c>
      <c r="E59" s="26">
        <v>4.5</v>
      </c>
      <c r="F59" s="26">
        <v>4.5</v>
      </c>
      <c r="G59" s="26">
        <v>4</v>
      </c>
      <c r="H59" s="26" t="s">
        <v>69</v>
      </c>
      <c r="I59" s="26">
        <v>4</v>
      </c>
      <c r="J59" s="26">
        <v>4</v>
      </c>
      <c r="K59" s="26">
        <v>4</v>
      </c>
      <c r="L59" s="26">
        <v>4</v>
      </c>
      <c r="M59" s="24">
        <v>4</v>
      </c>
      <c r="N59" s="26">
        <v>4</v>
      </c>
      <c r="O59" s="26">
        <v>4</v>
      </c>
      <c r="P59" s="26">
        <v>4</v>
      </c>
      <c r="Q59" s="24">
        <v>4</v>
      </c>
      <c r="R59" s="26">
        <v>4</v>
      </c>
      <c r="S59" s="24">
        <v>4</v>
      </c>
      <c r="T59" s="26">
        <v>4</v>
      </c>
      <c r="U59" s="24">
        <v>4</v>
      </c>
      <c r="V59" s="26">
        <v>4</v>
      </c>
      <c r="W59" s="26">
        <v>4</v>
      </c>
      <c r="X59" s="26">
        <v>4</v>
      </c>
      <c r="Y59" s="24">
        <v>4</v>
      </c>
      <c r="Z59" s="24">
        <v>4</v>
      </c>
      <c r="AA59" s="26" t="s">
        <v>69</v>
      </c>
      <c r="AB59" s="26" t="s">
        <v>69</v>
      </c>
      <c r="AC59" s="24" t="s">
        <v>73</v>
      </c>
      <c r="AD59" s="26">
        <v>4</v>
      </c>
      <c r="AE59" s="26">
        <v>4</v>
      </c>
      <c r="AF59" s="24">
        <v>4</v>
      </c>
      <c r="AG59" s="26">
        <v>4</v>
      </c>
      <c r="AH59" s="26"/>
      <c r="AI59" s="64">
        <f>IF(A59="","",COUNTIF(D59:AH60,"&gt;2")/2)</f>
        <v>25.5</v>
      </c>
      <c r="AJ59" s="65">
        <f>SUMPRODUCT(IFERROR((IFERROR(WEEKDAY($D$3:$AH$3,2),999)&lt;6)*D59:AH60,0))</f>
        <v>165</v>
      </c>
      <c r="AK59" s="65">
        <f>SUMPRODUCT((IFERROR(WEEKDAY($D$3:$AH$3,2),999)&lt;6)*D61:AH61)</f>
        <v>35.5</v>
      </c>
      <c r="AL59" s="65">
        <f>SUMPRODUCT(IFERROR((IFERROR(WEEKDAY($D$3:$AH$3,2),0)&gt;5)*D59:AH61,0))</f>
        <v>47</v>
      </c>
      <c r="AM59" s="65">
        <f>IFERROR(SUM(AJ59:AL61),"")</f>
        <v>247.5</v>
      </c>
      <c r="AN59" s="17" t="s">
        <v>70</v>
      </c>
      <c r="AO59" s="67">
        <f>SUMPRODUCT((IFERROR((D59:AH59+D60:AH60+D61:AH61),0)&gt;8)*1,IFERROR((D59:AH59+D60:AH60+D61:AH61-8),0))</f>
        <v>43.5</v>
      </c>
      <c r="AP59" s="65">
        <f>AM59-AO59</f>
        <v>204</v>
      </c>
      <c r="XFB59" s="12"/>
      <c r="XFC59" s="12"/>
      <c r="XFD59" s="12"/>
    </row>
    <row r="60" s="11" customFormat="1" spans="1:16384">
      <c r="A60" s="26"/>
      <c r="B60" s="26"/>
      <c r="C60" s="26" t="s">
        <v>77</v>
      </c>
      <c r="D60" s="26">
        <v>4</v>
      </c>
      <c r="E60" s="26">
        <v>4</v>
      </c>
      <c r="F60" s="26">
        <v>4</v>
      </c>
      <c r="G60" s="26">
        <v>4</v>
      </c>
      <c r="H60" s="26" t="s">
        <v>69</v>
      </c>
      <c r="I60" s="26">
        <v>4</v>
      </c>
      <c r="J60" s="26">
        <v>4</v>
      </c>
      <c r="K60" s="26">
        <v>4</v>
      </c>
      <c r="L60" s="26">
        <v>4</v>
      </c>
      <c r="M60" s="24">
        <v>4</v>
      </c>
      <c r="N60" s="26">
        <v>4</v>
      </c>
      <c r="O60" s="26">
        <v>4</v>
      </c>
      <c r="P60" s="26">
        <v>4</v>
      </c>
      <c r="Q60" s="24">
        <v>4</v>
      </c>
      <c r="R60" s="26">
        <v>4</v>
      </c>
      <c r="S60" s="24">
        <v>4</v>
      </c>
      <c r="T60" s="26">
        <v>4</v>
      </c>
      <c r="U60" s="24">
        <v>4</v>
      </c>
      <c r="V60" s="26">
        <v>4</v>
      </c>
      <c r="W60" s="26">
        <v>4</v>
      </c>
      <c r="X60" s="26">
        <v>4</v>
      </c>
      <c r="Y60" s="24">
        <v>4</v>
      </c>
      <c r="Z60" s="24" t="s">
        <v>69</v>
      </c>
      <c r="AA60" s="26" t="s">
        <v>69</v>
      </c>
      <c r="AB60" s="26" t="s">
        <v>69</v>
      </c>
      <c r="AC60" s="24" t="s">
        <v>73</v>
      </c>
      <c r="AD60" s="26">
        <v>4</v>
      </c>
      <c r="AE60" s="26">
        <v>4</v>
      </c>
      <c r="AF60" s="24">
        <v>4</v>
      </c>
      <c r="AG60" s="26">
        <v>4</v>
      </c>
      <c r="AH60" s="26"/>
      <c r="AI60" s="64"/>
      <c r="AJ60" s="65"/>
      <c r="AK60" s="65"/>
      <c r="AL60" s="65"/>
      <c r="AM60" s="65"/>
      <c r="AN60" s="17"/>
      <c r="AO60" s="68"/>
      <c r="AP60" s="65"/>
      <c r="XFB60" s="12"/>
      <c r="XFC60" s="12"/>
      <c r="XFD60" s="12"/>
    </row>
    <row r="61" s="11" customFormat="1" spans="1:16384">
      <c r="A61" s="26"/>
      <c r="B61" s="26"/>
      <c r="C61" s="26" t="s">
        <v>72</v>
      </c>
      <c r="D61" s="26">
        <v>3</v>
      </c>
      <c r="E61" s="26"/>
      <c r="F61" s="26">
        <v>3</v>
      </c>
      <c r="G61" s="26">
        <v>1</v>
      </c>
      <c r="H61" s="26"/>
      <c r="I61" s="26">
        <v>2</v>
      </c>
      <c r="J61" s="26">
        <v>2</v>
      </c>
      <c r="K61" s="26">
        <v>0.5</v>
      </c>
      <c r="L61" s="26">
        <v>2</v>
      </c>
      <c r="M61" s="24">
        <v>2</v>
      </c>
      <c r="N61" s="26">
        <v>2</v>
      </c>
      <c r="O61" s="26"/>
      <c r="P61" s="26">
        <v>2</v>
      </c>
      <c r="Q61" s="24">
        <v>1</v>
      </c>
      <c r="R61" s="26"/>
      <c r="S61" s="26"/>
      <c r="T61" s="26">
        <v>1</v>
      </c>
      <c r="U61" s="26">
        <v>3</v>
      </c>
      <c r="V61" s="26">
        <v>1</v>
      </c>
      <c r="W61" s="26">
        <v>2</v>
      </c>
      <c r="X61" s="26">
        <v>3</v>
      </c>
      <c r="Y61" s="26">
        <v>2</v>
      </c>
      <c r="Z61" s="26"/>
      <c r="AA61" s="24"/>
      <c r="AB61" s="26"/>
      <c r="AC61" s="26"/>
      <c r="AD61" s="26">
        <v>2</v>
      </c>
      <c r="AE61" s="26">
        <v>3</v>
      </c>
      <c r="AF61" s="26">
        <v>2</v>
      </c>
      <c r="AG61" s="26">
        <v>3</v>
      </c>
      <c r="AH61" s="26"/>
      <c r="AI61" s="64"/>
      <c r="AJ61" s="65"/>
      <c r="AK61" s="65"/>
      <c r="AL61" s="65"/>
      <c r="AM61" s="65"/>
      <c r="AN61" s="17"/>
      <c r="AO61" s="69"/>
      <c r="AP61" s="65"/>
      <c r="XFB61" s="12"/>
      <c r="XFC61" s="12"/>
      <c r="XFD61" s="12"/>
    </row>
  </sheetData>
  <mergeCells count="468">
    <mergeCell ref="A1:AI1"/>
    <mergeCell ref="AL1:AM1"/>
    <mergeCell ref="A2:AI2"/>
    <mergeCell ref="AJ2:AL2"/>
    <mergeCell ref="AM2:AN2"/>
    <mergeCell ref="AK3:AL3"/>
    <mergeCell ref="A5:A6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S5:AS7"/>
    <mergeCell ref="AS8:AS10"/>
    <mergeCell ref="AS11:AS13"/>
    <mergeCell ref="AS14:AS16"/>
    <mergeCell ref="AS17:AS19"/>
    <mergeCell ref="AS20:AS22"/>
    <mergeCell ref="AS23:AS25"/>
    <mergeCell ref="AS26:AS28"/>
    <mergeCell ref="AS29:AS31"/>
    <mergeCell ref="AS32:AS34"/>
    <mergeCell ref="AS35:AS37"/>
    <mergeCell ref="AS38:AS40"/>
    <mergeCell ref="AT5:AT7"/>
    <mergeCell ref="AT8:AT10"/>
    <mergeCell ref="AT11:AT13"/>
    <mergeCell ref="AT14:AT16"/>
    <mergeCell ref="AT17:AT19"/>
    <mergeCell ref="AT20:AT22"/>
    <mergeCell ref="AT23:AT25"/>
    <mergeCell ref="AT26:AT28"/>
    <mergeCell ref="AT29:AT31"/>
    <mergeCell ref="AT32:AT34"/>
    <mergeCell ref="AT35:AT37"/>
    <mergeCell ref="AT38:AT40"/>
    <mergeCell ref="AU5:AU7"/>
    <mergeCell ref="AU8:AU10"/>
    <mergeCell ref="AU11:AU13"/>
    <mergeCell ref="AU14:AU16"/>
    <mergeCell ref="AU17:AU19"/>
    <mergeCell ref="AU20:AU22"/>
    <mergeCell ref="AU23:AU25"/>
    <mergeCell ref="AU26:AU28"/>
    <mergeCell ref="AU29:AU31"/>
    <mergeCell ref="AU32:AU34"/>
    <mergeCell ref="AU35:AU37"/>
    <mergeCell ref="AU38:AU40"/>
    <mergeCell ref="AV5:AV7"/>
    <mergeCell ref="AV8:AV10"/>
    <mergeCell ref="AV11:AV13"/>
    <mergeCell ref="AV14:AV16"/>
    <mergeCell ref="AV17:AV19"/>
    <mergeCell ref="AV20:AV22"/>
    <mergeCell ref="AV23:AV25"/>
    <mergeCell ref="AV26:AV28"/>
    <mergeCell ref="AV29:AV31"/>
    <mergeCell ref="AV32:AV34"/>
    <mergeCell ref="AV35:AV37"/>
    <mergeCell ref="AV38:AV40"/>
    <mergeCell ref="AW5:AW7"/>
    <mergeCell ref="AW8:AW10"/>
    <mergeCell ref="AW11:AW13"/>
    <mergeCell ref="AW14:AW16"/>
    <mergeCell ref="AW17:AW19"/>
    <mergeCell ref="AW20:AW22"/>
    <mergeCell ref="AW23:AW25"/>
    <mergeCell ref="AW26:AW28"/>
    <mergeCell ref="AW29:AW31"/>
    <mergeCell ref="AW32:AW34"/>
    <mergeCell ref="AW35:AW37"/>
    <mergeCell ref="AW38:AW40"/>
    <mergeCell ref="AX5:AX7"/>
    <mergeCell ref="AX8:AX10"/>
    <mergeCell ref="AX11:AX13"/>
    <mergeCell ref="AX14:AX16"/>
    <mergeCell ref="AX17:AX19"/>
    <mergeCell ref="AX20:AX22"/>
    <mergeCell ref="AX23:AX25"/>
    <mergeCell ref="AX26:AX28"/>
    <mergeCell ref="AX29:AX31"/>
    <mergeCell ref="AX32:AX34"/>
    <mergeCell ref="AX35:AX37"/>
    <mergeCell ref="AX38:AX40"/>
    <mergeCell ref="AY5:AY7"/>
    <mergeCell ref="AY8:AY10"/>
    <mergeCell ref="AY11:AY13"/>
    <mergeCell ref="AY14:AY16"/>
    <mergeCell ref="AY17:AY19"/>
    <mergeCell ref="AY20:AY22"/>
    <mergeCell ref="AY23:AY25"/>
    <mergeCell ref="AY26:AY28"/>
    <mergeCell ref="AY29:AY31"/>
    <mergeCell ref="AY32:AY34"/>
    <mergeCell ref="AY35:AY37"/>
    <mergeCell ref="AY38:AY40"/>
    <mergeCell ref="AZ5:AZ7"/>
    <mergeCell ref="AZ8:AZ10"/>
    <mergeCell ref="AZ11:AZ13"/>
    <mergeCell ref="AZ14:AZ16"/>
    <mergeCell ref="AZ17:AZ19"/>
    <mergeCell ref="AZ20:AZ22"/>
    <mergeCell ref="AZ23:AZ25"/>
    <mergeCell ref="AZ26:AZ28"/>
    <mergeCell ref="AZ29:AZ31"/>
    <mergeCell ref="AZ32:AZ34"/>
    <mergeCell ref="AZ35:AZ37"/>
    <mergeCell ref="AZ38:AZ40"/>
    <mergeCell ref="BA5:BA7"/>
    <mergeCell ref="BA8:BA10"/>
    <mergeCell ref="BA11:BA13"/>
    <mergeCell ref="BA14:BA16"/>
    <mergeCell ref="BA17:BA19"/>
    <mergeCell ref="BA20:BA22"/>
    <mergeCell ref="BA23:BA25"/>
    <mergeCell ref="BA26:BA28"/>
    <mergeCell ref="BA29:BA31"/>
    <mergeCell ref="BA32:BA34"/>
    <mergeCell ref="BA35:BA37"/>
    <mergeCell ref="BA38:BA40"/>
    <mergeCell ref="BB5:BB7"/>
    <mergeCell ref="BB8:BB10"/>
    <mergeCell ref="BB11:BB13"/>
    <mergeCell ref="BB14:BB16"/>
    <mergeCell ref="BB17:BB19"/>
    <mergeCell ref="BB20:BB22"/>
    <mergeCell ref="BB23:BB25"/>
    <mergeCell ref="BB26:BB28"/>
    <mergeCell ref="BB29:BB31"/>
    <mergeCell ref="BB32:BB34"/>
    <mergeCell ref="BB35:BB37"/>
    <mergeCell ref="BB38:BB40"/>
    <mergeCell ref="BC5:BC7"/>
    <mergeCell ref="BC8:BC10"/>
    <mergeCell ref="BC11:BC13"/>
    <mergeCell ref="BC14:BC16"/>
    <mergeCell ref="BC17:BC19"/>
    <mergeCell ref="BC20:BC22"/>
    <mergeCell ref="BC23:BC25"/>
    <mergeCell ref="BC26:BC28"/>
    <mergeCell ref="BC29:BC31"/>
    <mergeCell ref="BC32:BC34"/>
    <mergeCell ref="BC35:BC37"/>
    <mergeCell ref="BC38:BC40"/>
    <mergeCell ref="BD5:BD7"/>
    <mergeCell ref="BD8:BD10"/>
    <mergeCell ref="BD11:BD13"/>
    <mergeCell ref="BD14:BD16"/>
    <mergeCell ref="BD17:BD19"/>
    <mergeCell ref="BD20:BD22"/>
    <mergeCell ref="BD23:BD25"/>
    <mergeCell ref="BD26:BD28"/>
    <mergeCell ref="BD29:BD31"/>
    <mergeCell ref="BD32:BD34"/>
    <mergeCell ref="BD35:BD37"/>
    <mergeCell ref="BD38:BD40"/>
    <mergeCell ref="BE5:BE7"/>
    <mergeCell ref="BE8:BE10"/>
    <mergeCell ref="BE11:BE13"/>
    <mergeCell ref="BE14:BE16"/>
    <mergeCell ref="BE17:BE19"/>
    <mergeCell ref="BE20:BE22"/>
    <mergeCell ref="BE23:BE25"/>
    <mergeCell ref="BE26:BE28"/>
    <mergeCell ref="BE29:BE31"/>
    <mergeCell ref="BE32:BE34"/>
    <mergeCell ref="BE35:BE37"/>
    <mergeCell ref="BE38:BE40"/>
    <mergeCell ref="BF5:BF7"/>
    <mergeCell ref="BF8:BF10"/>
    <mergeCell ref="BF11:BF13"/>
    <mergeCell ref="BF14:BF16"/>
    <mergeCell ref="BF17:BF19"/>
    <mergeCell ref="BF20:BF22"/>
    <mergeCell ref="BF23:BF25"/>
    <mergeCell ref="BF26:BF28"/>
    <mergeCell ref="BF29:BF31"/>
    <mergeCell ref="BF32:BF34"/>
    <mergeCell ref="BF35:BF37"/>
    <mergeCell ref="BF38:BF40"/>
    <mergeCell ref="BG5:BG7"/>
    <mergeCell ref="BG8:BG10"/>
    <mergeCell ref="BG11:BG13"/>
    <mergeCell ref="BG14:BG16"/>
    <mergeCell ref="BG17:BG19"/>
    <mergeCell ref="BG20:BG22"/>
    <mergeCell ref="BG23:BG25"/>
    <mergeCell ref="BG26:BG28"/>
    <mergeCell ref="BG29:BG31"/>
    <mergeCell ref="BG32:BG34"/>
    <mergeCell ref="BG35:BG37"/>
    <mergeCell ref="BG38:BG40"/>
    <mergeCell ref="BH5:BH7"/>
    <mergeCell ref="BH8:BH10"/>
    <mergeCell ref="BH11:BH13"/>
    <mergeCell ref="BH14:BH16"/>
    <mergeCell ref="BH17:BH19"/>
    <mergeCell ref="BH20:BH22"/>
    <mergeCell ref="BH23:BH25"/>
    <mergeCell ref="BH26:BH28"/>
    <mergeCell ref="BH29:BH31"/>
    <mergeCell ref="BH32:BH34"/>
    <mergeCell ref="BH35:BH37"/>
    <mergeCell ref="BH38:BH40"/>
    <mergeCell ref="BI5:BI7"/>
    <mergeCell ref="BI8:BI10"/>
    <mergeCell ref="BI11:BI13"/>
    <mergeCell ref="BI14:BI16"/>
    <mergeCell ref="BI17:BI19"/>
    <mergeCell ref="BI20:BI22"/>
    <mergeCell ref="BI23:BI25"/>
    <mergeCell ref="BI26:BI28"/>
    <mergeCell ref="BI29:BI31"/>
    <mergeCell ref="BI32:BI34"/>
    <mergeCell ref="BI35:BI37"/>
    <mergeCell ref="BI38:BI40"/>
    <mergeCell ref="BJ5:BJ7"/>
    <mergeCell ref="BJ8:BJ10"/>
    <mergeCell ref="BJ11:BJ13"/>
    <mergeCell ref="BJ14:BJ16"/>
    <mergeCell ref="BJ17:BJ19"/>
    <mergeCell ref="BJ20:BJ22"/>
    <mergeCell ref="BJ23:BJ25"/>
    <mergeCell ref="BJ26:BJ28"/>
    <mergeCell ref="BJ29:BJ31"/>
    <mergeCell ref="BJ32:BJ34"/>
    <mergeCell ref="BJ35:BJ37"/>
    <mergeCell ref="BJ38:BJ40"/>
    <mergeCell ref="BK5:BK7"/>
    <mergeCell ref="BK8:BK10"/>
    <mergeCell ref="BK11:BK13"/>
    <mergeCell ref="BK14:BK16"/>
    <mergeCell ref="BK17:BK19"/>
    <mergeCell ref="BK20:BK22"/>
    <mergeCell ref="BK23:BK25"/>
    <mergeCell ref="BK26:BK28"/>
    <mergeCell ref="BK29:BK31"/>
    <mergeCell ref="BK32:BK34"/>
    <mergeCell ref="BK35:BK37"/>
    <mergeCell ref="BK38:BK40"/>
    <mergeCell ref="BL5:BL7"/>
    <mergeCell ref="BL8:BL10"/>
    <mergeCell ref="BL11:BL13"/>
    <mergeCell ref="BL14:BL16"/>
    <mergeCell ref="BL17:BL19"/>
    <mergeCell ref="BL20:BL22"/>
    <mergeCell ref="BL23:BL25"/>
    <mergeCell ref="BL26:BL28"/>
    <mergeCell ref="BL29:BL31"/>
    <mergeCell ref="BL32:BL34"/>
    <mergeCell ref="BL35:BL37"/>
    <mergeCell ref="BL38:BL40"/>
  </mergeCells>
  <conditionalFormatting sqref="A5">
    <cfRule type="duplicateValues" dxfId="1" priority="72"/>
    <cfRule type="duplicateValues" dxfId="1" priority="71"/>
    <cfRule type="duplicateValues" dxfId="1" priority="70"/>
    <cfRule type="duplicateValues" dxfId="1" priority="69"/>
  </conditionalFormatting>
  <conditionalFormatting sqref="A14">
    <cfRule type="duplicateValues" dxfId="2" priority="68"/>
    <cfRule type="duplicateValues" dxfId="2" priority="67"/>
    <cfRule type="duplicateValues" dxfId="2" priority="66"/>
    <cfRule type="duplicateValues" dxfId="2" priority="65"/>
  </conditionalFormatting>
  <conditionalFormatting sqref="A20">
    <cfRule type="duplicateValues" dxfId="2" priority="28"/>
    <cfRule type="duplicateValues" dxfId="2" priority="21"/>
    <cfRule type="duplicateValues" dxfId="2" priority="14"/>
    <cfRule type="duplicateValues" dxfId="2" priority="7"/>
  </conditionalFormatting>
  <conditionalFormatting sqref="A23">
    <cfRule type="duplicateValues" dxfId="2" priority="27"/>
    <cfRule type="duplicateValues" dxfId="2" priority="20"/>
    <cfRule type="duplicateValues" dxfId="2" priority="13"/>
    <cfRule type="duplicateValues" dxfId="2" priority="6"/>
  </conditionalFormatting>
  <conditionalFormatting sqref="A26">
    <cfRule type="duplicateValues" dxfId="2" priority="26"/>
    <cfRule type="duplicateValues" dxfId="2" priority="19"/>
    <cfRule type="duplicateValues" dxfId="2" priority="12"/>
    <cfRule type="duplicateValues" dxfId="2" priority="5"/>
  </conditionalFormatting>
  <conditionalFormatting sqref="A29">
    <cfRule type="duplicateValues" dxfId="2" priority="25"/>
    <cfRule type="duplicateValues" dxfId="2" priority="18"/>
    <cfRule type="duplicateValues" dxfId="2" priority="11"/>
    <cfRule type="duplicateValues" dxfId="2" priority="4"/>
  </conditionalFormatting>
  <conditionalFormatting sqref="A32">
    <cfRule type="duplicateValues" dxfId="2" priority="24"/>
    <cfRule type="duplicateValues" dxfId="2" priority="17"/>
    <cfRule type="duplicateValues" dxfId="2" priority="10"/>
    <cfRule type="duplicateValues" dxfId="2" priority="3"/>
  </conditionalFormatting>
  <conditionalFormatting sqref="A35">
    <cfRule type="duplicateValues" dxfId="2" priority="23"/>
    <cfRule type="duplicateValues" dxfId="2" priority="16"/>
    <cfRule type="duplicateValues" dxfId="2" priority="9"/>
    <cfRule type="duplicateValues" dxfId="2" priority="2"/>
  </conditionalFormatting>
  <conditionalFormatting sqref="A1:A4">
    <cfRule type="duplicateValues" dxfId="0" priority="308"/>
    <cfRule type="duplicateValues" dxfId="0" priority="307"/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A8:A10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3" priority="37"/>
    <cfRule type="duplicateValues" dxfId="3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A11:A13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3" priority="52"/>
    <cfRule type="duplicateValues" dxfId="3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A62:A1048576">
    <cfRule type="duplicateValues" dxfId="0" priority="309"/>
  </conditionalFormatting>
  <conditionalFormatting sqref="B5:B7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</conditionalFormatting>
  <conditionalFormatting sqref="A41 A38 A53 A50 A47 A44">
    <cfRule type="duplicateValues" dxfId="2" priority="22"/>
    <cfRule type="duplicateValues" dxfId="2" priority="15"/>
    <cfRule type="duplicateValues" dxfId="2" priority="8"/>
    <cfRule type="duplicateValues" dxfId="2" priority="1"/>
  </conditionalFormatting>
  <dataValidations count="9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  <dataValidation type="list" allowBlank="1" showInputMessage="1" showErrorMessage="1" sqref="R8 S8 AE8 S9 AE9 S10 AE10 G11:H11 G12 G13:H13 Q13:U13 V13 J11:J13 K11:K13 Q8:Q10 V11:V12 X11:X13 AB8:AB10 M11:N13 AG11:AH13 Q11:U12 AB11:AE13">
      <formula1>[5]数据源!#REF!</formula1>
    </dataValidation>
    <dataValidation type="list" allowBlank="1" showInputMessage="1" showErrorMessage="1" sqref="R9 R10">
      <formula1>[6]数据源!#REF!</formula1>
    </dataValidation>
    <dataValidation type="list" allowBlank="1" showInputMessage="1" showErrorMessage="1" sqref="F13">
      <formula1>[4]数据源!#REF!</formula1>
    </dataValidation>
    <dataValidation type="list" allowBlank="1" showInputMessage="1" showErrorMessage="1" sqref="D16:E16 F16 G16 H16 I16:Y16 Z16:AA16 AB16:AF16 AG16 AH16 AH14:AH15 D14:AG15">
      <formula1>[3]数据源!#REF!</formula1>
    </dataValidation>
    <dataValidation type="list" allowBlank="1" showInputMessage="1" showErrorMessage="1" sqref="D56 E56 F56 M56 Q56 R56 V56 W56 AC56 Z57 AB57 AD57 AF57 G58 I58:K58 O58:P58 S58:U58 V58 W58 X58 Z58:AB58 AC58 AD58 AE58 AF58 AG58 D59 X59 AC59 AE59 E61:I61 J61 K61:L61 M61 N61:P61 Q61 R61 S61 T61 U61 V61 W61 X61 Y61:Z61 AA61 AB61 AD61 AE61 AF61 AG61 AH61">
      <formula1>[1]数据源!#REF!</formula1>
    </dataValidation>
    <dataValidation type="list" allowBlank="1" showInputMessage="1" showErrorMessage="1" sqref="H56 I56:K56 L56 Z56 AB56 AD56 AF56 H57 I57 J57:K57 L57 V57 W57 AC57 H58 L58 Q59:R59 S59 T59 U59 V59 Q60:R60 S60 T60 U60 V60 AC60 D57:D58 D60:D61 E57:E58 E59:E60 F57:F58 F59:F60 G56:G57 J59:J60 M57:M58 M59:M60 N56:N58 Q57:Q58 R57:R58 W59:W60 X56:X57 Y56:Y57 Y59:Y60 Z59:Z60 AA56:AA57 AD59:AD60 AE56:AE57 AF59:AF60 AG56:AG57 AG59:AG60 AH56:AH57 AH59:AH60 O56:P57 K59:L60 AA59:AB60 N59:P60 S56:U57 G59:I60">
      <formula1>[2]数据源!#REF!</formula1>
    </dataValidation>
    <dataValidation type="list" allowBlank="1" showInputMessage="1" showErrorMessage="1" sqref="Y58 AH58 AC61">
      <formula1>[8]数据源!#REF!</formula1>
    </dataValidation>
    <dataValidation type="list" allowBlank="1" showInputMessage="1" showErrorMessage="1" sqref="I5:I7 J5:J7 K5:K7 L5:L7 M5:M7 N5:N7 O5:O7 P5:P7 Q5:Q7 Z5:Z7 AD5:AD7 G5:H7 AA5:AC7 X5:Y7 D5:F7 AE5:AG7 R5:W7">
      <formula1>[7]数据源!#REF!</formula1>
    </dataValidation>
  </dataValidations>
  <pageMargins left="0.236111111111111" right="0.314583333333333" top="0.236111111111111" bottom="0.196527777777778" header="0.275" footer="0.511805555555556"/>
  <pageSetup paperSize="9" scale="9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name="Spinner 14" r:id="rId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Spinner 15" r:id="rId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Spinner 16" r:id="rId6">
              <controlPr defaultSize="0">
                <anchor moveWithCells="1" sizeWithCells="1">
                  <from>
                    <xdr:col>39</xdr:col>
                    <xdr:colOff>285750</xdr:colOff>
                    <xdr:row>0</xdr:row>
                    <xdr:rowOff>19050</xdr:rowOff>
                  </from>
                  <to>
                    <xdr:col>40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Spinner 17" r:id="rId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Spinner 18" r:id="rId8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Spinner 19" r:id="rId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Spinner 21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Spinner 22" r:id="rId11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Spinner 23" r:id="rId1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Spinner 25" r:id="rId1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Spinner 26" r:id="rId14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Spinner 27" r:id="rId15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16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Spinner 29" r:id="rId17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18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Spinner 31" r:id="rId1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20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Spinner 33" r:id="rId21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Spinner 34" r:id="rId22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40</xdr:col>
                    <xdr:colOff>9525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23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Spinner 36" r:id="rId2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Spinner 37" r:id="rId25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2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2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Spinner 43" r:id="rId2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2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3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31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Spinner 47" r:id="rId3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name="Spinner 48" r:id="rId33">
              <controlPr defaultSize="0">
                <anchor moveWithCells="1" sizeWithCells="1">
                  <from>
                    <xdr:col>39</xdr:col>
                    <xdr:colOff>333375</xdr:colOff>
                    <xdr:row>0</xdr:row>
                    <xdr:rowOff>9525</xdr:rowOff>
                  </from>
                  <to>
                    <xdr:col>39</xdr:col>
                    <xdr:colOff>333375</xdr:colOff>
                    <xdr:row>0</xdr:row>
                    <xdr:rowOff>258445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name="Spinner 49" r:id="rId3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name="Spinner 50" r:id="rId3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name="Spinner 51" r:id="rId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name="Spinner 52" r:id="rId3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name="Spinner 53" r:id="rId38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name="Spinner 54" r:id="rId3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name="Spinner 55" r:id="rId40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name="Spinner 56" r:id="rId41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name="Spinner 57" r:id="rId42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name="Spinner 58" r:id="rId43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name="Spinner 59" r:id="rId44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name="Spinner 60" r:id="rId4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name="Spinner 61" r:id="rId46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39</xdr:col>
                    <xdr:colOff>381000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name="Spinner 62" r:id="rId47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name="Spinner 63" r:id="rId4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name="Spinner 64" r:id="rId4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name="Spinner 65" r:id="rId5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name="Spinner 66" r:id="rId51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9525</xdr:rowOff>
                  </from>
                  <to>
                    <xdr:col>36</xdr:col>
                    <xdr:colOff>628650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name="Spinner 67" r:id="rId52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9525</xdr:rowOff>
                  </from>
                  <to>
                    <xdr:col>38</xdr:col>
                    <xdr:colOff>904875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name="Spinner 68" r:id="rId53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Spinner 81" r:id="rId5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Spinner 82" r:id="rId5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Spinner 83" r:id="rId56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Spinner 84" r:id="rId5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Spinner 85" r:id="rId58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Spinner 86" r:id="rId59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Spinner 87" r:id="rId60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Spinner 88" r:id="rId61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name="Spinner 89" r:id="rId6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name="Spinner 90" r:id="rId63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name="Spinner 91" r:id="rId6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name="Spinner 93" r:id="rId65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name="Spinner 94" r:id="rId66">
              <controlPr defaultSize="0">
                <anchor moveWithCells="1" sizeWithCells="1">
                  <from>
                    <xdr:col>40</xdr:col>
                    <xdr:colOff>0</xdr:colOff>
                    <xdr:row>0</xdr:row>
                    <xdr:rowOff>9525</xdr:rowOff>
                  </from>
                  <to>
                    <xdr:col>40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name="Spinner 95" r:id="rId67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name="Spinner 96" r:id="rId68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name="Spinner 97" r:id="rId69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name="Spinner 98" r:id="rId70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name="Spinner 99" r:id="rId71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name="Spinner 100" r:id="rId7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name="Spinner 101" r:id="rId73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name="Spinner 102" r:id="rId7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name="Spinner 103" r:id="rId75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name="Spinner 104" r:id="rId76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name="Spinner 105" r:id="rId77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" name="Spinner 1024" r:id="rId78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" name="Spinner 1025" r:id="rId7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name="Spinner 1026" r:id="rId80">
              <controlPr defaultSize="0">
                <anchor moveWithCells="1" sizeWithCells="1">
                  <from>
                    <xdr:col>39</xdr:col>
                    <xdr:colOff>285750</xdr:colOff>
                    <xdr:row>0</xdr:row>
                    <xdr:rowOff>19050</xdr:rowOff>
                  </from>
                  <to>
                    <xdr:col>40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name="Spinner 1027" r:id="rId8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name="Spinner 1028" r:id="rId82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name="Spinner 1029" r:id="rId8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name="Spinner 1030" r:id="rId8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name="Spinner 1031" r:id="rId8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name="Spinner 1032" r:id="rId8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name="Spinner 1033" r:id="rId8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name="Spinner 1034" r:id="rId88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name="Spinner 1035" r:id="rId8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name="Spinner 1036" r:id="rId90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name="Spinner 1037" r:id="rId91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8" name="Spinner 1038" r:id="rId92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name="Spinner 1039" r:id="rId93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0" name="Spinner 1040" r:id="rId94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1" name="Spinner 1041" r:id="rId9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name="Spinner 1042" r:id="rId96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40</xdr:col>
                    <xdr:colOff>9525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3" name="Spinner 1043" r:id="rId97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4" name="Spinner 1044" r:id="rId9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name="Spinner 1045" r:id="rId9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name="Spinner 1046" r:id="rId10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7" name="Spinner 1047" r:id="rId101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8" name="Spinner 1048" r:id="rId10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9" name="Spinner 1049" r:id="rId103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" name="Spinner 1050" r:id="rId10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1" name="Spinner 1051" r:id="rId10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2" name="Spinner 1052" r:id="rId10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3" name="Spinner 1053" r:id="rId107">
              <controlPr defaultSize="0">
                <anchor moveWithCells="1" sizeWithCells="1">
                  <from>
                    <xdr:col>39</xdr:col>
                    <xdr:colOff>333375</xdr:colOff>
                    <xdr:row>0</xdr:row>
                    <xdr:rowOff>9525</xdr:rowOff>
                  </from>
                  <to>
                    <xdr:col>39</xdr:col>
                    <xdr:colOff>333375</xdr:colOff>
                    <xdr:row>0</xdr:row>
                    <xdr:rowOff>258445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4" name="Spinner 1054" r:id="rId10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5" name="Spinner 1055" r:id="rId109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6" name="Spinner 1056" r:id="rId1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7" name="Spinner 1057" r:id="rId11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8" name="Spinner 1058" r:id="rId112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9" name="Spinner 1059" r:id="rId113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0" name="Spinner 1060" r:id="rId114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1" name="Spinner 1061" r:id="rId115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2" name="Spinner 1062" r:id="rId116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3" name="Spinner 1063" r:id="rId117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4" name="Spinner 1064" r:id="rId118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5" name="Spinner 1065" r:id="rId119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6" name="Spinner 1066" r:id="rId120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39</xdr:col>
                    <xdr:colOff>381000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7" name="Spinner 1067" r:id="rId121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8" name="Spinner 1068" r:id="rId12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9" name="Spinner 1069" r:id="rId123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0" name="Spinner 1070" r:id="rId12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1" name="Spinner 1071" r:id="rId125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9525</xdr:rowOff>
                  </from>
                  <to>
                    <xdr:col>36</xdr:col>
                    <xdr:colOff>628650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2" name="Spinner 1072" r:id="rId126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9525</xdr:rowOff>
                  </from>
                  <to>
                    <xdr:col>38</xdr:col>
                    <xdr:colOff>904875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3" name="Spinner 1073" r:id="rId127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4" name="Spinner 1074" r:id="rId128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5" name="Spinner 1075" r:id="rId12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6" name="Spinner 1076" r:id="rId130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7" name="Spinner 1077" r:id="rId13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8" name="Spinner 1078" r:id="rId13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9" name="Spinner 1079" r:id="rId13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0" name="Spinner 1080" r:id="rId13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1" name="Spinner 1081" r:id="rId13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2" name="Spinner 1082" r:id="rId1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3" name="Spinner 1083" r:id="rId13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4" name="Spinner 1084" r:id="rId13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5" name="Spinner 1085" r:id="rId13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6" name="Spinner 1086" r:id="rId140">
              <controlPr defaultSize="0">
                <anchor moveWithCells="1" sizeWithCells="1">
                  <from>
                    <xdr:col>40</xdr:col>
                    <xdr:colOff>0</xdr:colOff>
                    <xdr:row>0</xdr:row>
                    <xdr:rowOff>9525</xdr:rowOff>
                  </from>
                  <to>
                    <xdr:col>40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7" name="Spinner 1087" r:id="rId14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8" name="Spinner 1088" r:id="rId14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9" name="Spinner 1089" r:id="rId14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0" name="Spinner 1090" r:id="rId14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1" name="Spinner 1091" r:id="rId14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2" name="Spinner 1092" r:id="rId14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3" name="Spinner 1093" r:id="rId14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4" name="Spinner 1094" r:id="rId14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5" name="Spinner 1095" r:id="rId14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6" name="Spinner 1096" r:id="rId150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7" name="Spinner 1097" r:id="rId15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zoomScale="115" zoomScaleNormal="115" workbookViewId="0">
      <selection activeCell="C24" sqref="C24"/>
    </sheetView>
  </sheetViews>
  <sheetFormatPr defaultColWidth="9" defaultRowHeight="16.5" outlineLevelCol="4"/>
  <cols>
    <col min="1" max="1" width="4.625" style="1" customWidth="1"/>
    <col min="2" max="2" width="9" style="1"/>
    <col min="3" max="3" width="31" style="1" customWidth="1"/>
    <col min="4" max="5" width="9" style="1"/>
  </cols>
  <sheetData>
    <row r="1" ht="17.25" spans="1:5">
      <c r="A1" s="2" t="s">
        <v>1</v>
      </c>
      <c r="B1" s="3" t="s">
        <v>3</v>
      </c>
      <c r="C1" s="4" t="s">
        <v>78</v>
      </c>
      <c r="D1" s="3" t="s">
        <v>79</v>
      </c>
      <c r="E1" s="3"/>
    </row>
    <row r="2" ht="14.25" spans="1:5">
      <c r="A2" s="2">
        <f>ROW()-1</f>
        <v>1</v>
      </c>
      <c r="B2" s="5" t="s">
        <v>33</v>
      </c>
      <c r="C2" s="6">
        <v>0.8</v>
      </c>
      <c r="D2" s="5">
        <f>-945*0.2</f>
        <v>-189</v>
      </c>
      <c r="E2" s="5"/>
    </row>
    <row r="3" ht="14.25" spans="1:5">
      <c r="A3" s="2">
        <f t="shared" ref="A3:A14" si="0">ROW()-1</f>
        <v>2</v>
      </c>
      <c r="B3" s="6" t="s">
        <v>43</v>
      </c>
      <c r="C3" s="6" t="s">
        <v>44</v>
      </c>
      <c r="D3" s="6">
        <v>-47.5</v>
      </c>
      <c r="E3" s="6"/>
    </row>
    <row r="4" spans="1:5">
      <c r="A4" s="2">
        <f t="shared" si="0"/>
        <v>3</v>
      </c>
      <c r="B4" s="6" t="s">
        <v>37</v>
      </c>
      <c r="C4" s="7">
        <v>0.8</v>
      </c>
      <c r="D4" s="6">
        <f>-2574*0.2</f>
        <v>-514.8</v>
      </c>
      <c r="E4" s="6"/>
    </row>
    <row r="5" ht="14.25" spans="1:5">
      <c r="A5" s="2">
        <f t="shared" si="0"/>
        <v>4</v>
      </c>
      <c r="B5" s="6" t="s">
        <v>39</v>
      </c>
      <c r="C5" s="6" t="s">
        <v>40</v>
      </c>
      <c r="D5" s="6">
        <v>-30</v>
      </c>
      <c r="E5" s="6"/>
    </row>
    <row r="6" spans="1:5">
      <c r="A6" s="2">
        <f t="shared" si="0"/>
        <v>5</v>
      </c>
      <c r="B6" s="8" t="s">
        <v>29</v>
      </c>
      <c r="C6" s="4" t="s">
        <v>30</v>
      </c>
      <c r="D6" s="8">
        <v>-14</v>
      </c>
      <c r="E6" s="8"/>
    </row>
    <row r="7" spans="1:5">
      <c r="A7" s="2">
        <f t="shared" si="0"/>
        <v>6</v>
      </c>
      <c r="B7" s="8" t="s">
        <v>31</v>
      </c>
      <c r="C7" s="4" t="s">
        <v>30</v>
      </c>
      <c r="D7" s="8">
        <v>-30</v>
      </c>
      <c r="E7" s="8"/>
    </row>
    <row r="8" ht="17.25" spans="1:5">
      <c r="A8" s="2">
        <f t="shared" si="0"/>
        <v>7</v>
      </c>
      <c r="B8" s="9" t="s">
        <v>46</v>
      </c>
      <c r="C8" s="4" t="s">
        <v>47</v>
      </c>
      <c r="D8" s="9">
        <v>80</v>
      </c>
      <c r="E8" s="9"/>
    </row>
    <row r="9" ht="17.25" spans="1:5">
      <c r="A9" s="2">
        <f t="shared" si="0"/>
        <v>8</v>
      </c>
      <c r="B9" s="3" t="s">
        <v>80</v>
      </c>
      <c r="C9" s="4" t="s">
        <v>81</v>
      </c>
      <c r="D9" s="3">
        <v>47.5</v>
      </c>
      <c r="E9" s="3"/>
    </row>
    <row r="10" ht="17.25" spans="1:5">
      <c r="A10" s="2">
        <f t="shared" si="0"/>
        <v>9</v>
      </c>
      <c r="B10" s="3"/>
      <c r="C10" s="4"/>
      <c r="D10" s="3"/>
      <c r="E10" s="3"/>
    </row>
    <row r="11" ht="17.25" spans="1:5">
      <c r="A11" s="2">
        <f t="shared" si="0"/>
        <v>10</v>
      </c>
      <c r="B11" s="3"/>
      <c r="C11" s="4"/>
      <c r="D11" s="3"/>
      <c r="E11" s="3"/>
    </row>
    <row r="12" ht="17.25" spans="1:5">
      <c r="A12" s="2">
        <f t="shared" si="0"/>
        <v>11</v>
      </c>
      <c r="B12" s="3"/>
      <c r="C12" s="4"/>
      <c r="D12" s="3"/>
      <c r="E12" s="3"/>
    </row>
    <row r="13" ht="17.25" spans="1:5">
      <c r="A13" s="2">
        <f t="shared" si="0"/>
        <v>12</v>
      </c>
      <c r="B13" s="3"/>
      <c r="C13" s="4"/>
      <c r="D13" s="3"/>
      <c r="E13" s="3"/>
    </row>
    <row r="14" ht="17.25" spans="1:5">
      <c r="A14" s="2">
        <f t="shared" si="0"/>
        <v>13</v>
      </c>
      <c r="B14" s="3"/>
      <c r="C14" s="4"/>
      <c r="D14" s="3"/>
      <c r="E14" s="3"/>
    </row>
    <row r="15" ht="14.25" spans="1:5">
      <c r="A15" s="2"/>
      <c r="B15" s="5"/>
      <c r="C15" s="5"/>
      <c r="D15" s="5"/>
      <c r="E15" s="5"/>
    </row>
    <row r="16" ht="14.25" spans="1:5">
      <c r="A16" s="2"/>
      <c r="B16" s="5"/>
      <c r="C16" s="5"/>
      <c r="D16" s="5"/>
      <c r="E16" s="5"/>
    </row>
    <row r="17" ht="14.25" spans="1:5">
      <c r="A17" s="2"/>
      <c r="B17" s="5"/>
      <c r="C17" s="5"/>
      <c r="D17" s="5"/>
      <c r="E17" s="5"/>
    </row>
    <row r="18" ht="14.25" spans="1:5">
      <c r="A18" s="2"/>
      <c r="B18" s="5"/>
      <c r="C18" s="5"/>
      <c r="D18" s="5"/>
      <c r="E18" s="5"/>
    </row>
    <row r="19" ht="14.25" spans="1:5">
      <c r="A19" s="2"/>
      <c r="B19" s="5"/>
      <c r="C19" s="5"/>
      <c r="D19" s="5"/>
      <c r="E19" s="5"/>
    </row>
    <row r="20" ht="14.25" spans="1:5">
      <c r="A20" s="2">
        <v>4</v>
      </c>
      <c r="B20" s="5"/>
      <c r="C20" s="5"/>
      <c r="D20" s="5"/>
      <c r="E20" s="5"/>
    </row>
    <row r="21" spans="1:4">
      <c r="A21" s="1" t="s">
        <v>82</v>
      </c>
      <c r="D21" s="1">
        <f>SUM(D2:D17)</f>
        <v>-697.8</v>
      </c>
    </row>
    <row r="26" ht="18" customHeight="1"/>
    <row r="28" spans="3:3">
      <c r="C28" s="10"/>
    </row>
  </sheetData>
  <conditionalFormatting sqref="C1">
    <cfRule type="duplicateValues" dxfId="0" priority="620"/>
    <cfRule type="duplicateValues" dxfId="0" priority="606"/>
    <cfRule type="duplicateValues" dxfId="0" priority="592"/>
    <cfRule type="duplicateValues" dxfId="0" priority="578"/>
    <cfRule type="duplicateValues" dxfId="0" priority="564"/>
    <cfRule type="duplicateValues" dxfId="0" priority="550"/>
    <cfRule type="duplicateValues" dxfId="0" priority="536"/>
  </conditionalFormatting>
  <conditionalFormatting sqref="B6"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</conditionalFormatting>
  <conditionalFormatting sqref="C6"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  <cfRule type="duplicateValues" dxfId="0" priority="254"/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  <cfRule type="duplicateValues" dxfId="0" priority="238"/>
    <cfRule type="duplicateValues" dxfId="0" priority="237"/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D6">
    <cfRule type="duplicateValues" dxfId="0" priority="24"/>
    <cfRule type="duplicateValues" dxfId="0" priority="22"/>
    <cfRule type="duplicateValues" dxfId="0" priority="20"/>
    <cfRule type="duplicateValues" dxfId="0" priority="18"/>
    <cfRule type="duplicateValues" dxfId="0" priority="16"/>
    <cfRule type="duplicateValues" dxfId="0" priority="14"/>
  </conditionalFormatting>
  <conditionalFormatting sqref="E6">
    <cfRule type="duplicateValues" dxfId="0" priority="23"/>
    <cfRule type="duplicateValues" dxfId="0" priority="21"/>
    <cfRule type="duplicateValues" dxfId="0" priority="19"/>
    <cfRule type="duplicateValues" dxfId="0" priority="17"/>
    <cfRule type="duplicateValues" dxfId="0" priority="15"/>
    <cfRule type="duplicateValues" dxfId="0" priority="13"/>
  </conditionalFormatting>
  <conditionalFormatting sqref="B7">
    <cfRule type="duplicateValues" dxfId="0" priority="278"/>
    <cfRule type="duplicateValues" dxfId="0" priority="277"/>
    <cfRule type="duplicateValues" dxfId="0" priority="276"/>
    <cfRule type="duplicateValues" dxfId="0" priority="275"/>
    <cfRule type="duplicateValues" dxfId="0" priority="274"/>
    <cfRule type="duplicateValues" dxfId="0" priority="273"/>
  </conditionalFormatting>
  <conditionalFormatting sqref="C7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D7"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E7"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  <cfRule type="duplicateValues" dxfId="0" priority="1"/>
  </conditionalFormatting>
  <conditionalFormatting sqref="C8">
    <cfRule type="duplicateValues" dxfId="0" priority="613"/>
    <cfRule type="duplicateValues" dxfId="0" priority="599"/>
    <cfRule type="duplicateValues" dxfId="0" priority="585"/>
    <cfRule type="duplicateValues" dxfId="0" priority="571"/>
    <cfRule type="duplicateValues" dxfId="0" priority="557"/>
    <cfRule type="duplicateValues" dxfId="0" priority="543"/>
    <cfRule type="duplicateValues" dxfId="0" priority="529"/>
  </conditionalFormatting>
  <conditionalFormatting sqref="C9">
    <cfRule type="duplicateValues" dxfId="0" priority="612"/>
    <cfRule type="duplicateValues" dxfId="0" priority="598"/>
    <cfRule type="duplicateValues" dxfId="0" priority="584"/>
    <cfRule type="duplicateValues" dxfId="0" priority="570"/>
    <cfRule type="duplicateValues" dxfId="0" priority="556"/>
    <cfRule type="duplicateValues" dxfId="0" priority="542"/>
    <cfRule type="duplicateValues" dxfId="0" priority="528"/>
  </conditionalFormatting>
  <conditionalFormatting sqref="C10">
    <cfRule type="duplicateValues" dxfId="0" priority="611"/>
    <cfRule type="duplicateValues" dxfId="0" priority="597"/>
    <cfRule type="duplicateValues" dxfId="0" priority="583"/>
    <cfRule type="duplicateValues" dxfId="0" priority="569"/>
    <cfRule type="duplicateValues" dxfId="0" priority="555"/>
    <cfRule type="duplicateValues" dxfId="0" priority="541"/>
    <cfRule type="duplicateValues" dxfId="0" priority="527"/>
  </conditionalFormatting>
  <conditionalFormatting sqref="C11">
    <cfRule type="duplicateValues" dxfId="0" priority="610"/>
    <cfRule type="duplicateValues" dxfId="0" priority="596"/>
    <cfRule type="duplicateValues" dxfId="0" priority="582"/>
    <cfRule type="duplicateValues" dxfId="0" priority="568"/>
    <cfRule type="duplicateValues" dxfId="0" priority="554"/>
    <cfRule type="duplicateValues" dxfId="0" priority="540"/>
    <cfRule type="duplicateValues" dxfId="0" priority="526"/>
  </conditionalFormatting>
  <conditionalFormatting sqref="C12">
    <cfRule type="duplicateValues" dxfId="0" priority="609"/>
    <cfRule type="duplicateValues" dxfId="0" priority="595"/>
    <cfRule type="duplicateValues" dxfId="0" priority="581"/>
    <cfRule type="duplicateValues" dxfId="0" priority="567"/>
    <cfRule type="duplicateValues" dxfId="0" priority="553"/>
    <cfRule type="duplicateValues" dxfId="0" priority="539"/>
    <cfRule type="duplicateValues" dxfId="0" priority="525"/>
  </conditionalFormatting>
  <conditionalFormatting sqref="C13">
    <cfRule type="duplicateValues" dxfId="0" priority="608"/>
    <cfRule type="duplicateValues" dxfId="0" priority="594"/>
    <cfRule type="duplicateValues" dxfId="0" priority="580"/>
    <cfRule type="duplicateValues" dxfId="0" priority="566"/>
    <cfRule type="duplicateValues" dxfId="0" priority="552"/>
    <cfRule type="duplicateValues" dxfId="0" priority="538"/>
    <cfRule type="duplicateValues" dxfId="0" priority="524"/>
  </conditionalFormatting>
  <conditionalFormatting sqref="C14">
    <cfRule type="duplicateValues" dxfId="0" priority="607"/>
    <cfRule type="duplicateValues" dxfId="0" priority="593"/>
    <cfRule type="duplicateValues" dxfId="0" priority="579"/>
    <cfRule type="duplicateValues" dxfId="0" priority="565"/>
    <cfRule type="duplicateValues" dxfId="0" priority="551"/>
    <cfRule type="duplicateValues" dxfId="0" priority="537"/>
    <cfRule type="duplicateValues" dxfId="0" priority="523"/>
  </conditionalFormatting>
  <conditionalFormatting sqref="B20">
    <cfRule type="duplicateValues" dxfId="0" priority="1187"/>
    <cfRule type="duplicateValues" dxfId="0" priority="1188"/>
    <cfRule type="duplicateValues" dxfId="0" priority="1189"/>
    <cfRule type="duplicateValues" dxfId="0" priority="1190"/>
    <cfRule type="duplicateValues" dxfId="0" priority="1191"/>
    <cfRule type="duplicateValues" dxfId="0" priority="1192"/>
    <cfRule type="duplicateValues" dxfId="0" priority="1193"/>
    <cfRule type="duplicateValues" dxfId="0" priority="1194"/>
    <cfRule type="duplicateValues" dxfId="0" priority="1195"/>
    <cfRule type="duplicateValues" dxfId="0" priority="1196"/>
    <cfRule type="duplicateValues" dxfId="0" priority="1197"/>
    <cfRule type="duplicateValues" dxfId="0" priority="1198"/>
  </conditionalFormatting>
  <conditionalFormatting sqref="D20">
    <cfRule type="duplicateValues" dxfId="0" priority="48"/>
    <cfRule type="duplicateValues" dxfId="0" priority="46"/>
    <cfRule type="duplicateValues" dxfId="0" priority="44"/>
    <cfRule type="duplicateValues" dxfId="0" priority="42"/>
    <cfRule type="duplicateValues" dxfId="0" priority="40"/>
    <cfRule type="duplicateValues" dxfId="0" priority="38"/>
    <cfRule type="duplicateValues" dxfId="0" priority="36"/>
    <cfRule type="duplicateValues" dxfId="0" priority="34"/>
    <cfRule type="duplicateValues" dxfId="0" priority="32"/>
    <cfRule type="duplicateValues" dxfId="0" priority="30"/>
    <cfRule type="duplicateValues" dxfId="0" priority="28"/>
    <cfRule type="duplicateValues" dxfId="0" priority="26"/>
  </conditionalFormatting>
  <conditionalFormatting sqref="E20">
    <cfRule type="duplicateValues" dxfId="0" priority="47"/>
    <cfRule type="duplicateValues" dxfId="0" priority="45"/>
    <cfRule type="duplicateValues" dxfId="0" priority="43"/>
    <cfRule type="duplicateValues" dxfId="0" priority="41"/>
    <cfRule type="duplicateValues" dxfId="0" priority="39"/>
    <cfRule type="duplicateValues" dxfId="0" priority="37"/>
    <cfRule type="duplicateValues" dxfId="0" priority="35"/>
    <cfRule type="duplicateValues" dxfId="0" priority="33"/>
    <cfRule type="duplicateValues" dxfId="0" priority="31"/>
    <cfRule type="duplicateValues" dxfId="0" priority="29"/>
    <cfRule type="duplicateValues" dxfId="0" priority="27"/>
    <cfRule type="duplicateValues" dxfId="0" priority="25"/>
  </conditionalFormatting>
  <conditionalFormatting sqref="C28">
    <cfRule type="duplicateValues" dxfId="0" priority="117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劳务费</vt:lpstr>
      <vt:lpstr>考勤</vt:lpstr>
      <vt:lpstr>奖惩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2023-12-22T06:40:43Z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2052-12.1.0.15990</vt:lpwstr>
  </property>
  <property fmtid="{D5CDD505-2E9C-101B-9397-08002B2CF9AE}" pid="4" name="KSOReadingLayout">
    <vt:bool>true</vt:bool>
  </property>
  <property fmtid="{D5CDD505-2E9C-101B-9397-08002B2CF9AE}" pid="5" name="ICV">
    <vt:lpwstr>1999EE79F88B4410AEEF62403DFF452B_13</vt:lpwstr>
  </property>
</Properties>
</file>