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1" authorId="0">
      <text>
        <r>
          <rPr>
            <sz val="9"/>
            <rFont val="宋体"/>
            <charset val="134"/>
          </rPr>
          <t>未成系数</t>
        </r>
      </text>
    </comment>
  </commentList>
</comments>
</file>

<file path=xl/sharedStrings.xml><?xml version="1.0" encoding="utf-8"?>
<sst xmlns="http://schemas.openxmlformats.org/spreadsheetml/2006/main" count="71" uniqueCount="49">
  <si>
    <t>序号</t>
  </si>
  <si>
    <t>市场</t>
  </si>
  <si>
    <t>项目</t>
  </si>
  <si>
    <t>产品</t>
  </si>
  <si>
    <t>QAD码</t>
  </si>
  <si>
    <t>外购原材料金额</t>
  </si>
  <si>
    <t>自制原材料金额</t>
  </si>
  <si>
    <t>材料金额合计</t>
  </si>
  <si>
    <t>冲压前工序直接人工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</si>
  <si>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</si>
  <si>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</si>
  <si>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</si>
  <si>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</si>
  <si>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</si>
  <si>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</si>
  <si>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</si>
  <si>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</si>
  <si>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</si>
  <si>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</si>
  <si>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</t>
  </si>
  <si>
    <t>附加值率</t>
  </si>
  <si>
    <t>长春</t>
  </si>
  <si>
    <t>J6G</t>
  </si>
  <si>
    <t>左侧副边调角器总成</t>
  </si>
  <si>
    <t>SHT0000161</t>
  </si>
  <si>
    <t>X3000副调角器</t>
  </si>
  <si>
    <t>SHT0001666</t>
  </si>
  <si>
    <t>——</t>
  </si>
  <si>
    <t>左旋气动转盘总成</t>
  </si>
  <si>
    <t>SHT0016140</t>
  </si>
  <si>
    <t>座框总成</t>
  </si>
  <si>
    <t>SHT0015953</t>
  </si>
  <si>
    <t>滑轨与转盘连接梁总成</t>
  </si>
  <si>
    <t>SHT0015957</t>
  </si>
  <si>
    <t>转盘与底支架连接梁总成</t>
  </si>
  <si>
    <t>SHT0015959</t>
  </si>
  <si>
    <t>副司机主边调角器总成 / J6G</t>
  </si>
  <si>
    <t>sht0016160</t>
  </si>
  <si>
    <t>副司机副边调角器总成 / J6G</t>
  </si>
  <si>
    <t>sht0016161</t>
  </si>
  <si>
    <t>副驾靠背骨架焊接总成</t>
  </si>
  <si>
    <t>SHT0010244</t>
  </si>
  <si>
    <t>H4-2.2驾驶员靠背焊接总成</t>
  </si>
  <si>
    <t>SHT0014344</t>
  </si>
  <si>
    <t>J6P</t>
  </si>
  <si>
    <t>底座模块化总成</t>
  </si>
  <si>
    <t>SHT0016033</t>
  </si>
  <si>
    <t>主驾驶调角器总成</t>
  </si>
  <si>
    <t>SHT0016630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</si>
</sst>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%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49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178" fontId="3" fillId="0" borderId="1" xfId="3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abSelected="1" workbookViewId="0">
      <selection activeCell="E19" sqref="E19"/>
    </sheetView>
  </sheetViews>
  <sheetFormatPr defaultColWidth="9" defaultRowHeight="14.25"/>
  <cols>
    <col min="1" max="1" width="5.625" style="1" customWidth="1"/>
    <col min="2" max="3" width="9" style="1"/>
    <col min="4" max="4" width="27.375" style="1" customWidth="1"/>
    <col min="5" max="5" width="13.375" style="1" customWidth="1"/>
    <col min="6" max="12" width="9" style="1"/>
    <col min="13" max="13" width="11.625" style="1"/>
    <col min="14" max="16384" width="9" style="1"/>
  </cols>
  <sheetData>
    <row r="1" s="1" customFormat="1" ht="54" spans="1:24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9</v>
      </c>
      <c r="M1" s="4" t="s">
        <v>11</v>
      </c>
      <c r="N1" s="4" t="s">
        <v>9</v>
      </c>
      <c r="O1" s="4" t="s">
        <v>12</v>
      </c>
      <c r="P1" s="4" t="s">
        <v>9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27" t="s">
        <v>18</v>
      </c>
      <c r="W1" s="27" t="s">
        <v>19</v>
      </c>
      <c r="X1" s="27" t="s">
        <v>20</v>
      </c>
    </row>
    <row r="2" s="1" customFormat="1" ht="17.25" spans="1:25">
      <c r="A2" s="6">
        <v>116</v>
      </c>
      <c r="B2" s="7" t="s">
        <v>21</v>
      </c>
      <c r="C2" s="8" t="s">
        <v>22</v>
      </c>
      <c r="D2" s="9" t="s">
        <v>23</v>
      </c>
      <c r="E2" s="10" t="s">
        <v>24</v>
      </c>
      <c r="F2" s="11">
        <v>4.07</v>
      </c>
      <c r="G2" s="11">
        <v>14.51</v>
      </c>
      <c r="H2" s="12">
        <f t="shared" ref="H2:H13" si="0">F2+G2</f>
        <v>18.58</v>
      </c>
      <c r="I2" s="12">
        <v>0.77</v>
      </c>
      <c r="J2" s="12">
        <v>0.43</v>
      </c>
      <c r="K2" s="12">
        <v>0.77</v>
      </c>
      <c r="L2" s="12">
        <v>0.43</v>
      </c>
      <c r="M2" s="12">
        <v>0</v>
      </c>
      <c r="N2" s="12">
        <v>0</v>
      </c>
      <c r="O2" s="12">
        <v>0.1455814252637</v>
      </c>
      <c r="P2" s="12">
        <v>0.3</v>
      </c>
      <c r="Q2" s="12">
        <f t="shared" ref="Q2:Q13" si="1">SUM(I2:P2)</f>
        <v>2.8455814252637</v>
      </c>
      <c r="R2" s="12">
        <f t="shared" ref="R2:R13" si="2">(G2+Q2)*1.18</f>
        <v>20.4795860818112</v>
      </c>
      <c r="S2" s="12">
        <v>0.07</v>
      </c>
      <c r="T2" s="12">
        <v>0.66747572815534</v>
      </c>
      <c r="U2" s="12">
        <f t="shared" ref="U2:U13" si="3">F2*1.03</f>
        <v>4.1921</v>
      </c>
      <c r="V2" s="12">
        <f t="shared" ref="V2:V13" si="4">R2+U2+T2</f>
        <v>25.3391618099665</v>
      </c>
      <c r="W2" s="28">
        <f t="shared" ref="W2:W13" si="5">V2-H2</f>
        <v>6.7591618099665</v>
      </c>
      <c r="X2" s="29">
        <f t="shared" ref="X2:X13" si="6">W2/V2</f>
        <v>0.266747647797409</v>
      </c>
      <c r="Y2" s="29"/>
    </row>
    <row r="3" s="1" customFormat="1" ht="17.25" spans="1:25">
      <c r="A3" s="6">
        <v>117</v>
      </c>
      <c r="B3" s="7"/>
      <c r="C3" s="8"/>
      <c r="D3" s="9" t="s">
        <v>25</v>
      </c>
      <c r="E3" s="10" t="s">
        <v>26</v>
      </c>
      <c r="F3" s="11">
        <v>38.58</v>
      </c>
      <c r="G3" s="11">
        <v>13.55</v>
      </c>
      <c r="H3" s="12">
        <f t="shared" si="0"/>
        <v>52.13</v>
      </c>
      <c r="I3" s="12" t="s">
        <v>27</v>
      </c>
      <c r="J3" s="12" t="s">
        <v>27</v>
      </c>
      <c r="K3" s="12" t="s">
        <v>27</v>
      </c>
      <c r="L3" s="12" t="s">
        <v>27</v>
      </c>
      <c r="M3" s="12">
        <v>0</v>
      </c>
      <c r="N3" s="12">
        <v>0</v>
      </c>
      <c r="O3" s="12">
        <v>0.172756624646257</v>
      </c>
      <c r="P3" s="12">
        <v>0.358664755534321</v>
      </c>
      <c r="Q3" s="12">
        <f t="shared" si="1"/>
        <v>0.531421380180578</v>
      </c>
      <c r="R3" s="12">
        <f t="shared" si="2"/>
        <v>16.6160772286131</v>
      </c>
      <c r="S3" s="12">
        <v>0.07</v>
      </c>
      <c r="T3" s="12">
        <f>11000/1.03/40/400</f>
        <v>0.66747572815534</v>
      </c>
      <c r="U3" s="12">
        <f t="shared" si="3"/>
        <v>39.7374</v>
      </c>
      <c r="V3" s="12">
        <f t="shared" si="4"/>
        <v>57.0209529567684</v>
      </c>
      <c r="W3" s="28">
        <f t="shared" si="5"/>
        <v>4.89095295676842</v>
      </c>
      <c r="X3" s="29">
        <f t="shared" si="6"/>
        <v>0.0857746618243402</v>
      </c>
      <c r="Y3" s="29"/>
    </row>
    <row r="4" s="1" customFormat="1" ht="17.25" spans="1:25">
      <c r="A4" s="6">
        <v>118</v>
      </c>
      <c r="B4" s="7"/>
      <c r="C4" s="8"/>
      <c r="D4" s="13" t="s">
        <v>28</v>
      </c>
      <c r="E4" s="14" t="s">
        <v>29</v>
      </c>
      <c r="F4" s="11">
        <v>64.8</v>
      </c>
      <c r="G4" s="11">
        <v>52.76</v>
      </c>
      <c r="H4" s="12">
        <f t="shared" si="0"/>
        <v>117.56</v>
      </c>
      <c r="I4" s="12">
        <v>4.1</v>
      </c>
      <c r="J4" s="12">
        <v>2.36</v>
      </c>
      <c r="K4" s="12">
        <v>0</v>
      </c>
      <c r="L4" s="12">
        <v>0</v>
      </c>
      <c r="M4" s="12">
        <v>18.2760890625</v>
      </c>
      <c r="N4" s="12">
        <v>5.99</v>
      </c>
      <c r="O4" s="12">
        <v>0.15</v>
      </c>
      <c r="P4" s="12">
        <v>0.32</v>
      </c>
      <c r="Q4" s="12">
        <f t="shared" si="1"/>
        <v>31.1960890625</v>
      </c>
      <c r="R4" s="12">
        <f t="shared" si="2"/>
        <v>99.06818509375</v>
      </c>
      <c r="S4" s="12">
        <v>0.74</v>
      </c>
      <c r="T4" s="12">
        <v>5.42</v>
      </c>
      <c r="U4" s="12">
        <f t="shared" si="3"/>
        <v>66.744</v>
      </c>
      <c r="V4" s="12">
        <f t="shared" si="4"/>
        <v>171.23218509375</v>
      </c>
      <c r="W4" s="28">
        <f t="shared" si="5"/>
        <v>53.67218509375</v>
      </c>
      <c r="X4" s="29">
        <f t="shared" si="6"/>
        <v>0.31344682697569</v>
      </c>
      <c r="Y4" s="29"/>
    </row>
    <row r="5" s="1" customFormat="1" ht="17.25" spans="1:25">
      <c r="A5" s="6">
        <v>119</v>
      </c>
      <c r="B5" s="7"/>
      <c r="C5" s="8"/>
      <c r="D5" s="13" t="s">
        <v>30</v>
      </c>
      <c r="E5" s="15" t="s">
        <v>31</v>
      </c>
      <c r="F5" s="11">
        <v>44.64</v>
      </c>
      <c r="G5" s="11">
        <v>7.97</v>
      </c>
      <c r="H5" s="12">
        <f t="shared" si="0"/>
        <v>52.61</v>
      </c>
      <c r="I5" s="12">
        <v>2.26</v>
      </c>
      <c r="J5" s="12">
        <v>1.08</v>
      </c>
      <c r="K5" s="12">
        <v>5.9</v>
      </c>
      <c r="L5" s="12">
        <v>3.5</v>
      </c>
      <c r="M5" s="12">
        <v>1.33244444444444</v>
      </c>
      <c r="N5" s="12">
        <v>1.97</v>
      </c>
      <c r="O5" s="12">
        <v>0.44</v>
      </c>
      <c r="P5" s="12">
        <v>0.91</v>
      </c>
      <c r="Q5" s="12">
        <f t="shared" si="1"/>
        <v>17.3924444444444</v>
      </c>
      <c r="R5" s="12">
        <f t="shared" si="2"/>
        <v>29.9276844444444</v>
      </c>
      <c r="S5" s="12">
        <v>0.7</v>
      </c>
      <c r="T5" s="12">
        <v>10.83</v>
      </c>
      <c r="U5" s="12">
        <f t="shared" si="3"/>
        <v>45.9792</v>
      </c>
      <c r="V5" s="12">
        <f t="shared" si="4"/>
        <v>86.7368844444444</v>
      </c>
      <c r="W5" s="28">
        <f t="shared" si="5"/>
        <v>34.1268844444444</v>
      </c>
      <c r="X5" s="29">
        <f t="shared" si="6"/>
        <v>0.393452965979</v>
      </c>
      <c r="Y5" s="29"/>
    </row>
    <row r="6" s="1" customFormat="1" ht="17.25" spans="1:25">
      <c r="A6" s="6">
        <v>120</v>
      </c>
      <c r="B6" s="7"/>
      <c r="C6" s="8"/>
      <c r="D6" s="13" t="s">
        <v>32</v>
      </c>
      <c r="E6" s="15" t="s">
        <v>33</v>
      </c>
      <c r="F6" s="11">
        <v>11.54</v>
      </c>
      <c r="G6" s="11">
        <v>0</v>
      </c>
      <c r="H6" s="12">
        <f t="shared" si="0"/>
        <v>11.54</v>
      </c>
      <c r="I6" s="12" t="s">
        <v>27</v>
      </c>
      <c r="J6" s="12" t="s">
        <v>27</v>
      </c>
      <c r="K6" s="12">
        <v>0.77</v>
      </c>
      <c r="L6" s="12">
        <v>0.24</v>
      </c>
      <c r="M6" s="12" t="s">
        <v>27</v>
      </c>
      <c r="N6" s="12" t="s">
        <v>27</v>
      </c>
      <c r="O6" s="12">
        <v>0.12</v>
      </c>
      <c r="P6" s="12">
        <v>0.25</v>
      </c>
      <c r="Q6" s="12">
        <f t="shared" si="1"/>
        <v>1.38</v>
      </c>
      <c r="R6" s="12">
        <f t="shared" si="2"/>
        <v>1.6284</v>
      </c>
      <c r="S6" s="12">
        <v>0.74</v>
      </c>
      <c r="T6" s="12">
        <v>0.43</v>
      </c>
      <c r="U6" s="12">
        <f t="shared" si="3"/>
        <v>11.8862</v>
      </c>
      <c r="V6" s="12">
        <f t="shared" si="4"/>
        <v>13.9446</v>
      </c>
      <c r="W6" s="28">
        <f t="shared" si="5"/>
        <v>2.4046</v>
      </c>
      <c r="X6" s="29">
        <f t="shared" si="6"/>
        <v>0.172439510634941</v>
      </c>
      <c r="Y6" s="29"/>
    </row>
    <row r="7" s="1" customFormat="1" ht="17.25" spans="1:25">
      <c r="A7" s="6">
        <v>121</v>
      </c>
      <c r="B7" s="7"/>
      <c r="C7" s="8"/>
      <c r="D7" s="13" t="s">
        <v>34</v>
      </c>
      <c r="E7" s="15" t="s">
        <v>35</v>
      </c>
      <c r="F7" s="11">
        <v>11.75</v>
      </c>
      <c r="G7" s="11">
        <v>0</v>
      </c>
      <c r="H7" s="12">
        <f t="shared" si="0"/>
        <v>11.75</v>
      </c>
      <c r="I7" s="12" t="s">
        <v>27</v>
      </c>
      <c r="J7" s="12" t="s">
        <v>27</v>
      </c>
      <c r="K7" s="12">
        <v>0.75</v>
      </c>
      <c r="L7" s="12">
        <v>0.23</v>
      </c>
      <c r="M7" s="12" t="s">
        <v>27</v>
      </c>
      <c r="N7" s="12" t="s">
        <v>27</v>
      </c>
      <c r="O7" s="12">
        <v>0.15</v>
      </c>
      <c r="P7" s="12">
        <v>0.32</v>
      </c>
      <c r="Q7" s="12">
        <f t="shared" si="1"/>
        <v>1.45</v>
      </c>
      <c r="R7" s="12">
        <f t="shared" si="2"/>
        <v>1.711</v>
      </c>
      <c r="S7" s="12">
        <v>0.74</v>
      </c>
      <c r="T7" s="12">
        <v>0.43</v>
      </c>
      <c r="U7" s="12">
        <f t="shared" si="3"/>
        <v>12.1025</v>
      </c>
      <c r="V7" s="12">
        <f t="shared" si="4"/>
        <v>14.2435</v>
      </c>
      <c r="W7" s="28">
        <f t="shared" si="5"/>
        <v>2.4935</v>
      </c>
      <c r="X7" s="29">
        <f t="shared" si="6"/>
        <v>0.17506230912346</v>
      </c>
      <c r="Y7" s="29"/>
    </row>
    <row r="8" s="1" customFormat="1" ht="17.25" spans="1:25">
      <c r="A8" s="6">
        <v>122</v>
      </c>
      <c r="B8" s="7"/>
      <c r="C8" s="8"/>
      <c r="D8" s="16" t="s">
        <v>36</v>
      </c>
      <c r="E8" s="17" t="s">
        <v>37</v>
      </c>
      <c r="F8" s="11">
        <v>26.02</v>
      </c>
      <c r="G8" s="11"/>
      <c r="H8" s="12">
        <f t="shared" si="0"/>
        <v>26.02</v>
      </c>
      <c r="I8" s="12">
        <v>0</v>
      </c>
      <c r="J8" s="12">
        <v>0</v>
      </c>
      <c r="K8" s="12">
        <v>1.39609166666667</v>
      </c>
      <c r="L8" s="12">
        <v>0.588201759572072</v>
      </c>
      <c r="M8" s="12">
        <v>0</v>
      </c>
      <c r="N8" s="12">
        <v>0</v>
      </c>
      <c r="O8" s="12">
        <v>0.131993825572421</v>
      </c>
      <c r="P8" s="12">
        <v>0.274035992992515</v>
      </c>
      <c r="Q8" s="12">
        <f t="shared" si="1"/>
        <v>2.39032324480367</v>
      </c>
      <c r="R8" s="12">
        <f t="shared" si="2"/>
        <v>2.82058142886834</v>
      </c>
      <c r="S8" s="12">
        <v>0.74</v>
      </c>
      <c r="T8" s="12">
        <v>1.3</v>
      </c>
      <c r="U8" s="12">
        <f t="shared" si="3"/>
        <v>26.8006</v>
      </c>
      <c r="V8" s="12">
        <f t="shared" si="4"/>
        <v>30.9211814288683</v>
      </c>
      <c r="W8" s="28">
        <f t="shared" si="5"/>
        <v>4.90118142886834</v>
      </c>
      <c r="X8" s="29">
        <f t="shared" si="6"/>
        <v>0.158505632785833</v>
      </c>
      <c r="Y8" s="29"/>
    </row>
    <row r="9" s="1" customFormat="1" ht="17.25" spans="1:25">
      <c r="A9" s="6">
        <v>123</v>
      </c>
      <c r="B9" s="7"/>
      <c r="C9" s="8"/>
      <c r="D9" s="16" t="s">
        <v>38</v>
      </c>
      <c r="E9" s="17" t="s">
        <v>39</v>
      </c>
      <c r="F9" s="11">
        <v>45.13</v>
      </c>
      <c r="G9" s="11"/>
      <c r="H9" s="12">
        <f t="shared" si="0"/>
        <v>45.13</v>
      </c>
      <c r="I9" s="12">
        <v>0</v>
      </c>
      <c r="J9" s="12">
        <v>0</v>
      </c>
      <c r="K9" s="12">
        <v>0.607083333333333</v>
      </c>
      <c r="L9" s="12">
        <v>0.0872916666666667</v>
      </c>
      <c r="M9" s="12">
        <v>0</v>
      </c>
      <c r="N9" s="12">
        <v>0</v>
      </c>
      <c r="O9" s="12">
        <v>0.0970542835091333</v>
      </c>
      <c r="P9" s="12">
        <v>0.201497053670967</v>
      </c>
      <c r="Q9" s="12">
        <f t="shared" si="1"/>
        <v>0.9929263371801</v>
      </c>
      <c r="R9" s="12">
        <f t="shared" si="2"/>
        <v>1.17165307787252</v>
      </c>
      <c r="S9" s="12">
        <v>0.74</v>
      </c>
      <c r="T9" s="12">
        <v>0.87</v>
      </c>
      <c r="U9" s="12">
        <f t="shared" si="3"/>
        <v>46.4839</v>
      </c>
      <c r="V9" s="12">
        <f t="shared" si="4"/>
        <v>48.5255530778725</v>
      </c>
      <c r="W9" s="28">
        <f t="shared" si="5"/>
        <v>3.39555307787252</v>
      </c>
      <c r="X9" s="29">
        <f t="shared" si="6"/>
        <v>0.0699745363524951</v>
      </c>
      <c r="Y9" s="29"/>
    </row>
    <row r="10" s="1" customFormat="1" ht="17.25" spans="1:25">
      <c r="A10" s="6">
        <v>124</v>
      </c>
      <c r="B10" s="7"/>
      <c r="C10" s="8"/>
      <c r="D10" s="16" t="s">
        <v>40</v>
      </c>
      <c r="E10" s="18" t="s">
        <v>41</v>
      </c>
      <c r="F10" s="12">
        <v>21.39</v>
      </c>
      <c r="G10" s="12">
        <v>16.76</v>
      </c>
      <c r="H10" s="12">
        <f t="shared" si="0"/>
        <v>38.15</v>
      </c>
      <c r="I10" s="12">
        <v>1.104</v>
      </c>
      <c r="J10" s="12">
        <v>0.156</v>
      </c>
      <c r="K10" s="12">
        <v>2.60880888888889</v>
      </c>
      <c r="L10" s="12">
        <v>1.28469680930931</v>
      </c>
      <c r="M10" s="12" t="s">
        <v>27</v>
      </c>
      <c r="N10" s="12" t="s">
        <v>27</v>
      </c>
      <c r="O10" s="12">
        <v>0.36</v>
      </c>
      <c r="P10" s="12">
        <v>0.48</v>
      </c>
      <c r="Q10" s="12">
        <f t="shared" si="1"/>
        <v>5.9935056981982</v>
      </c>
      <c r="R10" s="12">
        <f t="shared" si="2"/>
        <v>26.8491367238739</v>
      </c>
      <c r="S10" s="12">
        <v>1.2</v>
      </c>
      <c r="T10" s="12">
        <v>13.6</v>
      </c>
      <c r="U10" s="12">
        <f t="shared" si="3"/>
        <v>22.0317</v>
      </c>
      <c r="V10" s="12">
        <f t="shared" si="4"/>
        <v>62.4808367238739</v>
      </c>
      <c r="W10" s="28">
        <f t="shared" si="5"/>
        <v>24.3308367238739</v>
      </c>
      <c r="X10" s="29">
        <f t="shared" si="6"/>
        <v>0.389412786378021</v>
      </c>
      <c r="Y10" s="29"/>
    </row>
    <row r="11" s="1" customFormat="1" ht="17.25" spans="1:25">
      <c r="A11" s="6">
        <v>125</v>
      </c>
      <c r="B11" s="7"/>
      <c r="C11" s="8"/>
      <c r="D11" s="19" t="s">
        <v>42</v>
      </c>
      <c r="E11" s="20" t="s">
        <v>43</v>
      </c>
      <c r="F11" s="12">
        <v>30.21</v>
      </c>
      <c r="G11" s="12">
        <v>17.87</v>
      </c>
      <c r="H11" s="12">
        <f t="shared" si="0"/>
        <v>48.08</v>
      </c>
      <c r="I11" s="12">
        <v>1.174</v>
      </c>
      <c r="J11" s="12">
        <v>0.176</v>
      </c>
      <c r="K11" s="12">
        <v>4.50466944444444</v>
      </c>
      <c r="L11" s="12">
        <v>1.8383653246997</v>
      </c>
      <c r="M11" s="12" t="s">
        <v>27</v>
      </c>
      <c r="N11" s="12" t="s">
        <v>27</v>
      </c>
      <c r="O11" s="12">
        <v>0.16</v>
      </c>
      <c r="P11" s="12">
        <v>0.175</v>
      </c>
      <c r="Q11" s="12">
        <f t="shared" si="1"/>
        <v>8.02803476914414</v>
      </c>
      <c r="R11" s="12">
        <f t="shared" si="2"/>
        <v>30.5596810275901</v>
      </c>
      <c r="S11" s="12">
        <v>1.2</v>
      </c>
      <c r="T11" s="12">
        <v>13.6</v>
      </c>
      <c r="U11" s="12">
        <f t="shared" si="3"/>
        <v>31.1163</v>
      </c>
      <c r="V11" s="12">
        <f t="shared" si="4"/>
        <v>75.2759810275901</v>
      </c>
      <c r="W11" s="28">
        <f t="shared" si="5"/>
        <v>27.1959810275901</v>
      </c>
      <c r="X11" s="29">
        <f t="shared" si="6"/>
        <v>0.36128364793575</v>
      </c>
      <c r="Y11" s="29"/>
    </row>
    <row r="12" s="1" customFormat="1" ht="17.25" spans="1:25">
      <c r="A12" s="6">
        <v>126</v>
      </c>
      <c r="B12" s="7"/>
      <c r="C12" s="21" t="s">
        <v>44</v>
      </c>
      <c r="D12" s="22" t="s">
        <v>45</v>
      </c>
      <c r="E12" s="23" t="s">
        <v>46</v>
      </c>
      <c r="F12" s="12">
        <v>438.75</v>
      </c>
      <c r="G12" s="12">
        <v>31.79</v>
      </c>
      <c r="H12" s="12">
        <f t="shared" si="0"/>
        <v>470.54</v>
      </c>
      <c r="I12" s="24">
        <v>2.0388</v>
      </c>
      <c r="J12" s="24">
        <v>1.1274</v>
      </c>
      <c r="K12" s="24">
        <v>9.78088166666667</v>
      </c>
      <c r="L12" s="24">
        <v>4.50944288663664</v>
      </c>
      <c r="M12" s="25">
        <v>13.378575</v>
      </c>
      <c r="N12" s="25">
        <v>2.194</v>
      </c>
      <c r="O12" s="26">
        <v>5.07</v>
      </c>
      <c r="P12" s="26">
        <v>5.365</v>
      </c>
      <c r="Q12" s="12">
        <f t="shared" si="1"/>
        <v>43.4640995533033</v>
      </c>
      <c r="R12" s="12">
        <f t="shared" si="2"/>
        <v>88.7998374728979</v>
      </c>
      <c r="S12" s="12">
        <v>0.7</v>
      </c>
      <c r="T12" s="12">
        <f>11000/1.03/40/20</f>
        <v>13.3495145631068</v>
      </c>
      <c r="U12" s="12">
        <f t="shared" si="3"/>
        <v>451.9125</v>
      </c>
      <c r="V12" s="12">
        <f t="shared" si="4"/>
        <v>554.061852036005</v>
      </c>
      <c r="W12" s="28">
        <f t="shared" si="5"/>
        <v>83.5218520360048</v>
      </c>
      <c r="X12" s="29">
        <f t="shared" si="6"/>
        <v>0.150744635692004</v>
      </c>
      <c r="Y12" s="29"/>
    </row>
    <row r="13" s="1" customFormat="1" ht="17.25" spans="1:25">
      <c r="A13" s="6">
        <v>127</v>
      </c>
      <c r="B13" s="7"/>
      <c r="C13" s="21"/>
      <c r="D13" s="22" t="s">
        <v>47</v>
      </c>
      <c r="E13" s="23" t="s">
        <v>48</v>
      </c>
      <c r="F13" s="12">
        <v>65.57</v>
      </c>
      <c r="G13" s="12">
        <v>0</v>
      </c>
      <c r="H13" s="12">
        <f t="shared" si="0"/>
        <v>65.57</v>
      </c>
      <c r="I13" s="24" t="s">
        <v>27</v>
      </c>
      <c r="J13" s="24" t="s">
        <v>27</v>
      </c>
      <c r="K13" s="24">
        <v>1.39609166666667</v>
      </c>
      <c r="L13" s="24">
        <v>0.588201759572072</v>
      </c>
      <c r="M13" s="12" t="s">
        <v>27</v>
      </c>
      <c r="N13" s="12" t="s">
        <v>27</v>
      </c>
      <c r="O13" s="26">
        <v>0.54</v>
      </c>
      <c r="P13" s="26">
        <v>0.8225</v>
      </c>
      <c r="Q13" s="12">
        <f t="shared" si="1"/>
        <v>3.34679342623874</v>
      </c>
      <c r="R13" s="12">
        <f t="shared" si="2"/>
        <v>3.94921624296171</v>
      </c>
      <c r="S13" s="12">
        <v>0.07</v>
      </c>
      <c r="T13" s="12">
        <f>11000/1.03/40/400</f>
        <v>0.66747572815534</v>
      </c>
      <c r="U13" s="12">
        <f t="shared" si="3"/>
        <v>67.5371</v>
      </c>
      <c r="V13" s="12">
        <f t="shared" si="4"/>
        <v>72.153791971117</v>
      </c>
      <c r="W13" s="28">
        <f t="shared" si="5"/>
        <v>6.58379197111705</v>
      </c>
      <c r="X13" s="29">
        <f t="shared" si="6"/>
        <v>0.0912466523416056</v>
      </c>
      <c r="Y13" s="29"/>
    </row>
  </sheetData>
  <mergeCells count="3">
    <mergeCell ref="B2:B13"/>
    <mergeCell ref="C2:C11"/>
    <mergeCell ref="C12:C13"/>
  </mergeCells>
  <conditionalFormatting sqref="E4">
    <cfRule type="duplicateValues" dxfId="0" priority="1"/>
  </conditionalFormatting>
  <conditionalFormatting sqref="E5:E7"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2023-12-28T02:14:50Z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