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报价资料\金属件\12.28日新增产品计算过程\"/>
    </mc:Choice>
  </mc:AlternateContent>
  <xr:revisionPtr revIDLastSave="0" documentId="13_ncr:1_{68030C74-A1D6-455F-B41A-56E0496F096C}" xr6:coauthVersionLast="45" xr6:coauthVersionMax="45" xr10:uidLastSave="{00000000-0000-0000-0000-000000000000}"/>
  <bookViews>
    <workbookView xWindow="-60" yWindow="-60" windowWidth="24120" windowHeight="12960" xr2:uid="{E6F8EE47-CA5E-43FE-8800-953147A4D5A3}"/>
  </bookViews>
  <sheets>
    <sheet name="报价单汇总表" sheetId="1" r:id="rId1"/>
    <sheet name="SHT0015156" sheetId="2" r:id="rId2"/>
    <sheet name="冲压工序" sheetId="3" r:id="rId3"/>
    <sheet name="焊接工序" sheetId="4" r:id="rId4"/>
    <sheet name="底座组装工序" sheetId="5" r:id="rId5"/>
    <sheet name="电泳工序" sheetId="6" r:id="rId6"/>
  </sheets>
  <externalReferences>
    <externalReference r:id="rId7"/>
  </externalReferences>
  <definedNames>
    <definedName name="_xlnm._FilterDatabase" localSheetId="1" hidden="1">'SHT0015156'!$A$1:$M$51</definedName>
    <definedName name="_xlnm._FilterDatabase" localSheetId="0" hidden="1">报价单汇总表!$A$2:$V$3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3" i="1" l="1"/>
  <c r="T3" i="1" l="1"/>
  <c r="P3" i="1"/>
  <c r="O3" i="1"/>
  <c r="F11" i="6"/>
  <c r="E11" i="6"/>
  <c r="N3" i="1"/>
  <c r="M3" i="1"/>
  <c r="K9" i="5"/>
  <c r="J9" i="5"/>
  <c r="E9" i="5"/>
  <c r="L5" i="5"/>
  <c r="N5" i="5" s="1"/>
  <c r="O5" i="5" s="1"/>
  <c r="I5" i="5"/>
  <c r="D5" i="5"/>
  <c r="L3" i="1"/>
  <c r="N10" i="4"/>
  <c r="I1" i="4"/>
  <c r="H1" i="4"/>
  <c r="J4" i="4" s="1"/>
  <c r="K3" i="1" s="1"/>
  <c r="G1" i="4"/>
  <c r="G14" i="3"/>
  <c r="J3" i="1"/>
  <c r="I3" i="1"/>
  <c r="Q3" i="1" s="1"/>
  <c r="R3" i="1" s="1"/>
  <c r="V3" i="1" s="1"/>
  <c r="F14" i="3"/>
  <c r="P5" i="5" l="1"/>
  <c r="J5" i="5"/>
  <c r="Q5" i="5" s="1"/>
  <c r="H3" i="1"/>
  <c r="M51" i="2"/>
  <c r="K11" i="2"/>
  <c r="L11" i="2" s="1"/>
  <c r="K2" i="2"/>
  <c r="L2" i="2" s="1"/>
  <c r="J86" i="2" l="1"/>
  <c r="K86" i="2" s="1"/>
  <c r="K141" i="2"/>
  <c r="K140" i="2"/>
  <c r="K138" i="2"/>
  <c r="K137" i="2"/>
  <c r="K111" i="2"/>
  <c r="K112" i="2"/>
  <c r="K113" i="2"/>
  <c r="K114" i="2"/>
  <c r="K119" i="2"/>
  <c r="K120" i="2"/>
  <c r="K124" i="2"/>
  <c r="K126" i="2"/>
  <c r="K127" i="2"/>
  <c r="J115" i="2" s="1"/>
  <c r="K115" i="2" s="1"/>
  <c r="K128" i="2"/>
  <c r="J116" i="2" s="1"/>
  <c r="K116" i="2" s="1"/>
  <c r="K129" i="2"/>
  <c r="J117" i="2" s="1"/>
  <c r="K117" i="2" s="1"/>
  <c r="K130" i="2"/>
  <c r="J118" i="2" s="1"/>
  <c r="K118" i="2" s="1"/>
  <c r="K131" i="2"/>
  <c r="J121" i="2" s="1"/>
  <c r="K121" i="2" s="1"/>
  <c r="K132" i="2"/>
  <c r="J122" i="2" s="1"/>
  <c r="K122" i="2" s="1"/>
  <c r="K133" i="2"/>
  <c r="J123" i="2" s="1"/>
  <c r="K123" i="2" s="1"/>
  <c r="K134" i="2"/>
  <c r="K135" i="2"/>
  <c r="K97" i="2"/>
  <c r="K101" i="2"/>
  <c r="K102" i="2"/>
  <c r="K103" i="2"/>
  <c r="K104" i="2"/>
  <c r="K106" i="2"/>
  <c r="J105" i="2" s="1"/>
  <c r="K105" i="2" s="1"/>
  <c r="J98" i="2" s="1"/>
  <c r="K107" i="2"/>
  <c r="J99" i="2" s="1"/>
  <c r="K99" i="2" s="1"/>
  <c r="K108" i="2"/>
  <c r="J100" i="2" s="1"/>
  <c r="K100" i="2" s="1"/>
  <c r="K94" i="2"/>
  <c r="J38" i="2" s="1"/>
  <c r="K92" i="2"/>
  <c r="J37" i="2" s="1"/>
  <c r="K90" i="2"/>
  <c r="J36" i="2" s="1"/>
  <c r="K78" i="2"/>
  <c r="K79" i="2"/>
  <c r="K80" i="2"/>
  <c r="K81" i="2"/>
  <c r="K82" i="2"/>
  <c r="K83" i="2"/>
  <c r="K84" i="2"/>
  <c r="K85" i="2"/>
  <c r="K87" i="2"/>
  <c r="K88" i="2"/>
  <c r="K69" i="2"/>
  <c r="K70" i="2"/>
  <c r="K71" i="2"/>
  <c r="K72" i="2"/>
  <c r="K73" i="2"/>
  <c r="K74" i="2"/>
  <c r="K75" i="2"/>
  <c r="K58" i="2"/>
  <c r="K59" i="2"/>
  <c r="K60" i="2"/>
  <c r="K61" i="2"/>
  <c r="K62" i="2"/>
  <c r="K63" i="2"/>
  <c r="K64" i="2"/>
  <c r="K65" i="2"/>
  <c r="K66" i="2"/>
  <c r="K55" i="2"/>
  <c r="K54" i="2"/>
  <c r="J57" i="2" l="1"/>
  <c r="K57" i="2" s="1"/>
  <c r="J33" i="2" s="1"/>
  <c r="J68" i="2"/>
  <c r="K68" i="2" s="1"/>
  <c r="J34" i="2" s="1"/>
  <c r="J77" i="2"/>
  <c r="K77" i="2" s="1"/>
  <c r="J35" i="2" s="1"/>
  <c r="J32" i="2"/>
  <c r="K96" i="2"/>
  <c r="J44" i="2" s="1"/>
  <c r="K98" i="2"/>
  <c r="J96" i="2" s="1"/>
  <c r="J125" i="2"/>
  <c r="K125" i="2" s="1"/>
  <c r="J110" i="2" s="1"/>
  <c r="K110" i="2" s="1"/>
  <c r="J45" i="2" s="1"/>
  <c r="J46" i="2"/>
  <c r="J49" i="2"/>
  <c r="K32" i="2"/>
  <c r="M32" i="2" s="1"/>
  <c r="K3" i="2" l="1"/>
  <c r="K4" i="2"/>
  <c r="L4" i="2" s="1"/>
  <c r="K5" i="2"/>
  <c r="L5" i="2" s="1"/>
  <c r="K6" i="2"/>
  <c r="L6" i="2" s="1"/>
  <c r="K7" i="2"/>
  <c r="L7" i="2" s="1"/>
  <c r="K8" i="2"/>
  <c r="L8" i="2" s="1"/>
  <c r="K9" i="2"/>
  <c r="L9" i="2" s="1"/>
  <c r="K10" i="2"/>
  <c r="L10" i="2" s="1"/>
  <c r="K12" i="2"/>
  <c r="L12" i="2" s="1"/>
  <c r="K13" i="2"/>
  <c r="L13" i="2" s="1"/>
  <c r="K14" i="2"/>
  <c r="L14" i="2" s="1"/>
  <c r="K15" i="2"/>
  <c r="L15" i="2" s="1"/>
  <c r="K16" i="2"/>
  <c r="L16" i="2" s="1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L27" i="2" s="1"/>
  <c r="K28" i="2"/>
  <c r="L28" i="2" s="1"/>
  <c r="K29" i="2"/>
  <c r="L29" i="2" s="1"/>
  <c r="K30" i="2"/>
  <c r="L30" i="2" s="1"/>
  <c r="K31" i="2"/>
  <c r="L31" i="2" s="1"/>
  <c r="K33" i="2"/>
  <c r="M33" i="2" s="1"/>
  <c r="K34" i="2"/>
  <c r="M34" i="2" s="1"/>
  <c r="K35" i="2"/>
  <c r="M35" i="2" s="1"/>
  <c r="K36" i="2"/>
  <c r="M36" i="2" s="1"/>
  <c r="K37" i="2"/>
  <c r="M37" i="2" s="1"/>
  <c r="K38" i="2"/>
  <c r="M38" i="2" s="1"/>
  <c r="K39" i="2"/>
  <c r="L39" i="2" s="1"/>
  <c r="K40" i="2"/>
  <c r="L40" i="2" s="1"/>
  <c r="K41" i="2"/>
  <c r="L41" i="2" s="1"/>
  <c r="K42" i="2"/>
  <c r="L42" i="2" s="1"/>
  <c r="K43" i="2"/>
  <c r="L43" i="2" s="1"/>
  <c r="K44" i="2"/>
  <c r="M44" i="2" s="1"/>
  <c r="K45" i="2"/>
  <c r="M45" i="2" s="1"/>
  <c r="K46" i="2"/>
  <c r="M46" i="2" s="1"/>
  <c r="K47" i="2"/>
  <c r="L47" i="2" s="1"/>
  <c r="K48" i="2"/>
  <c r="L48" i="2" s="1"/>
  <c r="K49" i="2"/>
  <c r="M49" i="2" s="1"/>
  <c r="K50" i="2"/>
  <c r="L50" i="2" s="1"/>
  <c r="L3" i="2" l="1"/>
  <c r="L51" i="2" s="1"/>
  <c r="K5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GHRC</author>
    <author>Administrator</author>
  </authors>
  <commentList>
    <comment ref="K4" authorId="0" shapeId="0" xr:uid="{0DB2C993-8BB1-481B-B4AB-C2E83CB32ADB}">
      <text>
        <r>
          <rPr>
            <sz val="9"/>
            <rFont val="宋体"/>
            <family val="3"/>
            <charset val="134"/>
          </rPr>
          <t xml:space="preserve">每小时钱数除以每小时件数
1.岗位补助1300，平摊总人数26=50
2.绩效工资4867.2（26天*每天8小时，根据考勤上所有有系数的计算），平摊总人数26=187.2
3.社保公积金合计（1600）=62.52+519.264+453.18+24.31+89.50+0=1148.78
4.300全勤
5.每天福利10元饭补=260
（（15*8+17*2）*22+（22.6*10)*4+50+187.2+1148.78+300+260）/26/8=29.98
</t>
        </r>
      </text>
    </comment>
    <comment ref="O4" authorId="1" shapeId="0" xr:uid="{03FC124E-A167-4023-B172-9D146616692A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非计件工价，计件工价需扣减保险</t>
        </r>
      </text>
    </comment>
  </commentList>
</comments>
</file>

<file path=xl/sharedStrings.xml><?xml version="1.0" encoding="utf-8"?>
<sst xmlns="http://schemas.openxmlformats.org/spreadsheetml/2006/main" count="1210" uniqueCount="350">
  <si>
    <t>2023年金属件产品报价单</t>
  </si>
  <si>
    <t>序号</t>
  </si>
  <si>
    <t>市场</t>
  </si>
  <si>
    <t>项目</t>
  </si>
  <si>
    <t>产品</t>
  </si>
  <si>
    <t>QAD码</t>
  </si>
  <si>
    <t>外购原材料金额</t>
  </si>
  <si>
    <t>自制原材料金额</t>
  </si>
  <si>
    <t>材料金额合计</t>
  </si>
  <si>
    <t>冲压前工序直接人工</t>
  </si>
  <si>
    <t>水电气</t>
  </si>
  <si>
    <t>焊接直接人工</t>
  </si>
  <si>
    <t>底座直接人工</t>
  </si>
  <si>
    <t>电泳直接人工</t>
  </si>
  <si>
    <t>小计</t>
  </si>
  <si>
    <t>料工费合计*1.18费用</t>
  </si>
  <si>
    <t>包装</t>
  </si>
  <si>
    <t>运费</t>
  </si>
  <si>
    <t>外购件*1.03费用</t>
  </si>
  <si>
    <t>建议未税销价</t>
  </si>
  <si>
    <t>H4</t>
  </si>
  <si>
    <t>西安</t>
  </si>
  <si>
    <t>M3000-S</t>
  </si>
  <si>
    <t>底座</t>
  </si>
  <si>
    <t>SHT0015156</t>
  </si>
  <si>
    <t>J6L</t>
  </si>
  <si>
    <t>底座模块化总成</t>
  </si>
  <si>
    <t>父级物料</t>
  </si>
  <si>
    <t>父件描述1</t>
  </si>
  <si>
    <t>父件描述2</t>
  </si>
  <si>
    <t>组件</t>
  </si>
  <si>
    <t>子件采/制</t>
  </si>
  <si>
    <t>组件描述1</t>
  </si>
  <si>
    <t>组件描述2</t>
  </si>
  <si>
    <t>每件需求量</t>
  </si>
  <si>
    <t>子件单位</t>
  </si>
  <si>
    <t>物料单价</t>
  </si>
  <si>
    <t>物料成本</t>
  </si>
  <si>
    <t>EA</t>
  </si>
  <si>
    <t>轩德6经济版</t>
  </si>
  <si>
    <t>BCL0010006</t>
  </si>
  <si>
    <t>M</t>
  </si>
  <si>
    <t>气管卡扣（2*4mm）</t>
  </si>
  <si>
    <t/>
  </si>
  <si>
    <t>BCL0010010</t>
  </si>
  <si>
    <t>P</t>
  </si>
  <si>
    <t>四管夹</t>
  </si>
  <si>
    <t>BCL0010018</t>
  </si>
  <si>
    <t>黑色防护毛毡</t>
  </si>
  <si>
    <t>30*60*1.</t>
  </si>
  <si>
    <t>BFA0000003</t>
  </si>
  <si>
    <t>F扣</t>
  </si>
  <si>
    <t>BFA0000010</t>
  </si>
  <si>
    <t>M8自锁螺母(白)</t>
  </si>
  <si>
    <t>镀白锌</t>
  </si>
  <si>
    <t>Ea</t>
  </si>
  <si>
    <t>BFA0000018</t>
  </si>
  <si>
    <t>内六角圆柱头螺钉</t>
  </si>
  <si>
    <t>M8*16黑</t>
  </si>
  <si>
    <t>BFA0000020</t>
  </si>
  <si>
    <t>大平垫圈</t>
  </si>
  <si>
    <t>φ8*24镀</t>
  </si>
  <si>
    <t>BFA0000312</t>
  </si>
  <si>
    <t>十字槽盘头自攻螺钉</t>
  </si>
  <si>
    <t>M5*16镀</t>
  </si>
  <si>
    <t>BFA0000314</t>
  </si>
  <si>
    <t>固定螺栓</t>
  </si>
  <si>
    <t>BFA0000369</t>
  </si>
  <si>
    <t>绞架连接螺栓M10*43</t>
  </si>
  <si>
    <t>BFA0000390</t>
  </si>
  <si>
    <t>开口挡圈Ф10</t>
  </si>
  <si>
    <t>BFA0000391</t>
  </si>
  <si>
    <t>开口挡圈φ6</t>
  </si>
  <si>
    <t>φ6镀黑锌</t>
  </si>
  <si>
    <t>BFA0000418</t>
  </si>
  <si>
    <t>外六角螺栓M8*50</t>
  </si>
  <si>
    <t>BFA0000419</t>
  </si>
  <si>
    <t>弹垫（Ф5)</t>
  </si>
  <si>
    <t>BFA0000420</t>
  </si>
  <si>
    <t>Φ8平垫</t>
  </si>
  <si>
    <t>镀彩</t>
  </si>
  <si>
    <t>BFA0000434</t>
  </si>
  <si>
    <t>弹垫（Ф8)彩</t>
  </si>
  <si>
    <t>BFA0000491</t>
  </si>
  <si>
    <t>∮6平垫</t>
  </si>
  <si>
    <t>BFA0010052</t>
  </si>
  <si>
    <t>内六角半圆头螺栓</t>
  </si>
  <si>
    <t>M8*16镀</t>
  </si>
  <si>
    <t>BFA0010093</t>
  </si>
  <si>
    <t>六角法兰承面带齿螺栓</t>
  </si>
  <si>
    <t>BFA0010096</t>
  </si>
  <si>
    <t>全钢大帽抽芯铆钉</t>
  </si>
  <si>
    <t>4.8×16-1</t>
  </si>
  <si>
    <t>BSP0000034</t>
  </si>
  <si>
    <t>开口挡圈φ15</t>
  </si>
  <si>
    <t>BSP0010024</t>
  </si>
  <si>
    <t>气管固定卡簧2.0</t>
  </si>
  <si>
    <t>SHT0001013</t>
  </si>
  <si>
    <t>绞架紧固套</t>
  </si>
  <si>
    <t>SHT0001088</t>
  </si>
  <si>
    <t>上框内支撑柱</t>
  </si>
  <si>
    <t>SHT0001145</t>
  </si>
  <si>
    <t>挡块</t>
  </si>
  <si>
    <t>上限位缓冲块</t>
  </si>
  <si>
    <t>SHT0001256</t>
  </si>
  <si>
    <t>阻尼器连接螺栓</t>
  </si>
  <si>
    <t>2.0平台</t>
  </si>
  <si>
    <t>SHT0001773</t>
  </si>
  <si>
    <t>可变阻尼总成K24501</t>
  </si>
  <si>
    <t>SHT0001882</t>
  </si>
  <si>
    <t>上尼龙固定块</t>
  </si>
  <si>
    <t>SHT0001894</t>
  </si>
  <si>
    <t>仰角旋转轴</t>
  </si>
  <si>
    <t>SHT0001973</t>
  </si>
  <si>
    <t>H5座椅坐垫延伸滑块</t>
  </si>
  <si>
    <t>SHT0001981</t>
  </si>
  <si>
    <t>主驾上框后横梁总成电泳</t>
  </si>
  <si>
    <t>SHT0001983</t>
  </si>
  <si>
    <t>内绞架组件电泳</t>
  </si>
  <si>
    <t>SHT0001984</t>
  </si>
  <si>
    <t>外绞架组件电泳</t>
  </si>
  <si>
    <t>下框后横梁组件电泳</t>
  </si>
  <si>
    <t>SHT0002512</t>
  </si>
  <si>
    <t>主驾下框焊接组件电泳</t>
  </si>
  <si>
    <t>SHT0010515</t>
  </si>
  <si>
    <t>变阻尼拉线支架</t>
  </si>
  <si>
    <t>SHT0010516</t>
  </si>
  <si>
    <t>阻尼器弹簧保护架</t>
  </si>
  <si>
    <t>SHT0010517</t>
  </si>
  <si>
    <t>阻尼器变阻尼拨快</t>
  </si>
  <si>
    <t>SHT0010811</t>
  </si>
  <si>
    <t>3.0滚轮</t>
  </si>
  <si>
    <t>SHT0011694</t>
  </si>
  <si>
    <t>IGS尼龙轴套</t>
  </si>
  <si>
    <t>GFM-1820</t>
  </si>
  <si>
    <t>SHT0012022</t>
  </si>
  <si>
    <t>悬浮气路总成</t>
  </si>
  <si>
    <t>H4-2.0</t>
  </si>
  <si>
    <t>SHT0013256</t>
  </si>
  <si>
    <t>防尘罩</t>
  </si>
  <si>
    <t>SHT0013733</t>
  </si>
  <si>
    <t>汕德卡2.</t>
  </si>
  <si>
    <t>SHT0014627</t>
  </si>
  <si>
    <t>上框焊接总成电泳</t>
  </si>
  <si>
    <t>SHT0014629</t>
  </si>
  <si>
    <t>座框装配总成电泳</t>
  </si>
  <si>
    <t>无仰角</t>
  </si>
  <si>
    <t>SHT0015094</t>
  </si>
  <si>
    <t>SHT0015407</t>
  </si>
  <si>
    <t>尼龙拉带</t>
  </si>
  <si>
    <t>SHT0015751</t>
  </si>
  <si>
    <t>下限位缓冲胶墩</t>
  </si>
  <si>
    <t>SHT0015756</t>
  </si>
  <si>
    <t>缓冲块支架组件电泳</t>
  </si>
  <si>
    <t>SHT0015934</t>
  </si>
  <si>
    <t>气囊总成</t>
  </si>
  <si>
    <t>P</t>
    <phoneticPr fontId="3" type="noConversion"/>
  </si>
  <si>
    <t>KG</t>
  </si>
  <si>
    <t>SHT0001857</t>
  </si>
  <si>
    <t>上框后横梁总成</t>
  </si>
  <si>
    <t>TCT0000057</t>
  </si>
  <si>
    <t>电泳表面积</t>
  </si>
  <si>
    <t>M2</t>
  </si>
  <si>
    <t>SHT0001759</t>
  </si>
  <si>
    <t>内绞架组件</t>
  </si>
  <si>
    <t>BAS0000055</t>
  </si>
  <si>
    <t>螺纹轴套</t>
  </si>
  <si>
    <t>SHT0001760</t>
  </si>
  <si>
    <t>绞架小孔侧板</t>
  </si>
  <si>
    <t>SHT0001761</t>
  </si>
  <si>
    <t>连接杆1（带槽）</t>
  </si>
  <si>
    <t>SHT0010521</t>
  </si>
  <si>
    <t>气囊上支撑板</t>
  </si>
  <si>
    <t>SHT0010522</t>
  </si>
  <si>
    <t>阻尼销轴支架</t>
  </si>
  <si>
    <t>SHT0010523</t>
  </si>
  <si>
    <t>阻尼销轴</t>
  </si>
  <si>
    <t>SHT0011596</t>
  </si>
  <si>
    <t>连接杆1</t>
  </si>
  <si>
    <t>1.0平台/</t>
  </si>
  <si>
    <t>TWT0000064</t>
  </si>
  <si>
    <t>φ1.2焊丝</t>
  </si>
  <si>
    <t>SHT0001762</t>
  </si>
  <si>
    <t>外绞架组件</t>
  </si>
  <si>
    <t>BAS0000056</t>
  </si>
  <si>
    <t>外绞架钢轴套</t>
  </si>
  <si>
    <t>SHT0001085</t>
  </si>
  <si>
    <t>阻尼器下支架总成</t>
  </si>
  <si>
    <t>SHT0001874</t>
  </si>
  <si>
    <t>绞架大孔侧板</t>
  </si>
  <si>
    <t>SHT0001967</t>
  </si>
  <si>
    <t>悬浮机构支架总成</t>
  </si>
  <si>
    <t>SHT0012168</t>
  </si>
  <si>
    <t>主驾下框焊接组件</t>
  </si>
  <si>
    <t>SHT0001859</t>
  </si>
  <si>
    <t>下框横梁</t>
  </si>
  <si>
    <t>SHT0001860</t>
  </si>
  <si>
    <t>下框左纵梁</t>
  </si>
  <si>
    <t>SHT0001861</t>
  </si>
  <si>
    <t>下框右纵梁</t>
  </si>
  <si>
    <t>SHT0002318</t>
  </si>
  <si>
    <t>纵梁支撑架</t>
  </si>
  <si>
    <t>F3000/M3</t>
  </si>
  <si>
    <t>SHT0002319</t>
  </si>
  <si>
    <t>支撑块</t>
  </si>
  <si>
    <t>SHT0013818</t>
  </si>
  <si>
    <t>防尘罩前支架</t>
  </si>
  <si>
    <t>M3000S</t>
  </si>
  <si>
    <t>SHT0013819</t>
  </si>
  <si>
    <t>防尘罩侧支架</t>
  </si>
  <si>
    <t>SHT0016053</t>
  </si>
  <si>
    <t>气囊下支架</t>
  </si>
  <si>
    <t>TST0000013</t>
  </si>
  <si>
    <t>板材SPFH590</t>
  </si>
  <si>
    <t>3.0*1250</t>
  </si>
  <si>
    <t>SHT0015156</t>
    <phoneticPr fontId="3" type="noConversion"/>
  </si>
  <si>
    <t>TMI0000144</t>
  </si>
  <si>
    <t>POM-M90-44</t>
  </si>
  <si>
    <t>本色</t>
  </si>
  <si>
    <t>SHT0014597</t>
  </si>
  <si>
    <t>上框焊接总成</t>
  </si>
  <si>
    <t>SHT0001853</t>
  </si>
  <si>
    <t>仰角轴支架总成</t>
  </si>
  <si>
    <t>SHT0001854</t>
  </si>
  <si>
    <t>左纵梁</t>
  </si>
  <si>
    <t>SHT0001855</t>
  </si>
  <si>
    <t>右纵梁</t>
  </si>
  <si>
    <t>SHT0001856</t>
  </si>
  <si>
    <t>上框前横梁</t>
  </si>
  <si>
    <t>BFA0000862</t>
  </si>
  <si>
    <t>焊接方螺母</t>
  </si>
  <si>
    <t>M12</t>
  </si>
  <si>
    <t>SHT0002789</t>
  </si>
  <si>
    <t>旋转轴支架</t>
  </si>
  <si>
    <t>2.0平台上框</t>
  </si>
  <si>
    <t>TST0010013</t>
  </si>
  <si>
    <t>卷材SAPH440</t>
  </si>
  <si>
    <t>3.0*420</t>
  </si>
  <si>
    <t>SHT0014512</t>
  </si>
  <si>
    <t>座框焊接总成</t>
  </si>
  <si>
    <t>BAS0000030</t>
  </si>
  <si>
    <t>轴套</t>
  </si>
  <si>
    <t>座框</t>
  </si>
  <si>
    <t>BFA0000316</t>
  </si>
  <si>
    <t>焊接方螺母M6</t>
  </si>
  <si>
    <t>BFA0000400</t>
  </si>
  <si>
    <t>安全带固定螺母7/16</t>
  </si>
  <si>
    <t>SHT0001258</t>
  </si>
  <si>
    <t>座框横管梁</t>
  </si>
  <si>
    <t>2.0老座</t>
  </si>
  <si>
    <t>SHT0001898</t>
  </si>
  <si>
    <t>右侧边板</t>
  </si>
  <si>
    <t>SHT0001899</t>
  </si>
  <si>
    <t>左滑块托架</t>
  </si>
  <si>
    <t>SHT0001903</t>
  </si>
  <si>
    <t>左侧边板</t>
  </si>
  <si>
    <t>SHT0012268</t>
  </si>
  <si>
    <t>左侧调角连接板焊接总成</t>
  </si>
  <si>
    <t>SHT0012269</t>
  </si>
  <si>
    <t>右侧调角连接板焊接总成</t>
  </si>
  <si>
    <t>SHT0014563</t>
  </si>
  <si>
    <t>座框前横梁</t>
  </si>
  <si>
    <t>SHT0014565</t>
  </si>
  <si>
    <t>阻尼调节机构支架</t>
  </si>
  <si>
    <t>SHT0014594</t>
  </si>
  <si>
    <t>前罩壳固定支架L</t>
  </si>
  <si>
    <t>SHT0015145</t>
  </si>
  <si>
    <t>座框前横梁钢丝</t>
  </si>
  <si>
    <t>SHT0015924</t>
  </si>
  <si>
    <t>安全带卷收器固定板</t>
  </si>
  <si>
    <t>2.0老座框</t>
  </si>
  <si>
    <t>TWT0000014</t>
  </si>
  <si>
    <t>焊管Q195黑管</t>
  </si>
  <si>
    <t>φ25*2.0*</t>
  </si>
  <si>
    <t>TST0000029</t>
  </si>
  <si>
    <t>板材SPFH590酸洗板</t>
  </si>
  <si>
    <t>2.0*1178</t>
  </si>
  <si>
    <t>TST0000006</t>
  </si>
  <si>
    <t>板材SAPH440</t>
  </si>
  <si>
    <t>2.0*1250</t>
  </si>
  <si>
    <t>SHT0015093</t>
  </si>
  <si>
    <t>下框后横梁组件</t>
  </si>
  <si>
    <t>SHT0015606</t>
  </si>
  <si>
    <t>缓冲块支架组件</t>
  </si>
  <si>
    <r>
      <rPr>
        <sz val="8"/>
        <color rgb="FF0000FF"/>
        <rFont val="宋体"/>
        <family val="3"/>
        <charset val="134"/>
      </rPr>
      <t>材料成本合计：</t>
    </r>
    <phoneticPr fontId="3" type="noConversion"/>
  </si>
  <si>
    <t>自制</t>
    <phoneticPr fontId="3" type="noConversion"/>
  </si>
  <si>
    <t>外购</t>
    <phoneticPr fontId="3" type="noConversion"/>
  </si>
  <si>
    <t>产品名称</t>
    <phoneticPr fontId="3" type="noConversion"/>
  </si>
  <si>
    <t>子零件</t>
  </si>
  <si>
    <t>组件描述</t>
  </si>
  <si>
    <t>人工</t>
  </si>
  <si>
    <t>电费（度）</t>
  </si>
  <si>
    <t>西安</t>
    <phoneticPr fontId="3" type="noConversion"/>
  </si>
  <si>
    <t>底座</t>
    <phoneticPr fontId="3" type="noConversion"/>
  </si>
  <si>
    <t>SHT001854</t>
  </si>
  <si>
    <t>H4上框右纵梁</t>
  </si>
  <si>
    <r>
      <rPr>
        <sz val="11"/>
        <color theme="1"/>
        <rFont val="等线"/>
        <family val="3"/>
        <charset val="134"/>
        <scheme val="minor"/>
      </rPr>
      <t>S</t>
    </r>
    <r>
      <rPr>
        <sz val="11"/>
        <color theme="1"/>
        <rFont val="等线"/>
        <family val="3"/>
        <charset val="134"/>
        <scheme val="minor"/>
      </rPr>
      <t>HT0001899</t>
    </r>
  </si>
  <si>
    <t>滑块托架</t>
  </si>
  <si>
    <r>
      <rPr>
        <sz val="11"/>
        <color theme="1"/>
        <rFont val="等线"/>
        <family val="3"/>
        <charset val="134"/>
        <scheme val="minor"/>
      </rPr>
      <t>S</t>
    </r>
    <r>
      <rPr>
        <sz val="11"/>
        <color theme="1"/>
        <rFont val="等线"/>
        <family val="3"/>
        <charset val="134"/>
        <scheme val="minor"/>
      </rPr>
      <t>HT0001903</t>
    </r>
  </si>
  <si>
    <r>
      <rPr>
        <sz val="10"/>
        <color rgb="FF000000"/>
        <rFont val="宋体"/>
        <family val="3"/>
        <charset val="134"/>
      </rPr>
      <t>前罩壳固定支架</t>
    </r>
    <r>
      <rPr>
        <sz val="10"/>
        <color rgb="FF000000"/>
        <rFont val="Microsoft Sans Serif"/>
        <family val="2"/>
      </rPr>
      <t>L</t>
    </r>
  </si>
  <si>
    <t>安全带圈收器固定板</t>
  </si>
  <si>
    <r>
      <rPr>
        <sz val="11"/>
        <color theme="1"/>
        <rFont val="等线"/>
        <family val="3"/>
        <charset val="134"/>
        <scheme val="minor"/>
      </rPr>
      <t>X</t>
    </r>
    <r>
      <rPr>
        <sz val="11"/>
        <color theme="1"/>
        <rFont val="等线"/>
        <family val="3"/>
        <charset val="134"/>
        <scheme val="minor"/>
      </rPr>
      <t>3000气囊下支架</t>
    </r>
  </si>
  <si>
    <t>H4上框左纵梁</t>
    <phoneticPr fontId="3" type="noConversion"/>
  </si>
  <si>
    <t>合计：</t>
    <phoneticPr fontId="3" type="noConversion"/>
  </si>
  <si>
    <t>焊接直接人工</t>
    <phoneticPr fontId="25" type="noConversion"/>
  </si>
  <si>
    <t>标准费率</t>
  </si>
  <si>
    <t>未税</t>
  </si>
  <si>
    <t>说明</t>
  </si>
  <si>
    <t>人工标准适用于 机器人摆件</t>
  </si>
  <si>
    <t>人工标准适用于 检验、挂簧、打包</t>
  </si>
  <si>
    <t>组件/产品</t>
  </si>
  <si>
    <t>组件/产品描述1</t>
  </si>
  <si>
    <t>机器人 s</t>
  </si>
  <si>
    <t>手工焊 s</t>
  </si>
  <si>
    <t>检验 s</t>
  </si>
  <si>
    <t>合计（元）</t>
  </si>
  <si>
    <t>焊接能耗（水电气）</t>
    <phoneticPr fontId="25" type="noConversion"/>
  </si>
  <si>
    <t>单位</t>
  </si>
  <si>
    <t>s</t>
  </si>
  <si>
    <t>机器人</t>
  </si>
  <si>
    <t>机器人（手工）焊机</t>
  </si>
  <si>
    <t>翻转工位</t>
  </si>
  <si>
    <t>环保设备</t>
  </si>
  <si>
    <t>空压机</t>
  </si>
  <si>
    <t>二氧化碳气体</t>
  </si>
  <si>
    <t>混合气体</t>
  </si>
  <si>
    <t>设备名称</t>
  </si>
  <si>
    <t>变动费用</t>
  </si>
  <si>
    <t>直接员工薪酬</t>
  </si>
  <si>
    <t>小计 元/h</t>
  </si>
  <si>
    <t>变动费用(元/s）</t>
  </si>
  <si>
    <t>电机功率（KW/h)</t>
  </si>
  <si>
    <t>电费单价</t>
  </si>
  <si>
    <t>空压机分摊</t>
  </si>
  <si>
    <t>用水定额（立方/h）</t>
  </si>
  <si>
    <t>水费单价</t>
  </si>
  <si>
    <t>用气定额（立方/h）</t>
  </si>
  <si>
    <t>天然气单价</t>
  </si>
  <si>
    <t>能耗 元/s</t>
  </si>
  <si>
    <t>基本工资</t>
  </si>
  <si>
    <t>保险</t>
  </si>
  <si>
    <t>标配人数</t>
  </si>
  <si>
    <t>综合工价 元/s</t>
  </si>
  <si>
    <t>A</t>
  </si>
  <si>
    <t>标准工时</t>
  </si>
  <si>
    <t>瓶颈节拍
（ST/秒)削减17%</t>
  </si>
  <si>
    <t>每小时
产量</t>
  </si>
  <si>
    <t>作业人数
编制</t>
  </si>
  <si>
    <t>辅产
人员</t>
  </si>
  <si>
    <t>新增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</si>
</sst>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 * #,##0.00_ ;_ * \-#,##0.00_ ;_ * &quot;-&quot;??_ ;_ @_ "/>
    <numFmt numFmtId="176" formatCode="0.00_ "/>
    <numFmt numFmtId="177" formatCode="[$-804]aaaa;@"/>
    <numFmt numFmtId="178" formatCode="##,###,##0.0########"/>
    <numFmt numFmtId="179" formatCode="###,##0.00##"/>
    <numFmt numFmtId="180" formatCode="###,##0.00"/>
    <numFmt numFmtId="181" formatCode="0.00_);[Red]\(0.00\)"/>
    <numFmt numFmtId="182" formatCode="#,##0.00_ "/>
    <numFmt numFmtId="183" formatCode="#,##0.0000_ "/>
    <numFmt numFmtId="184" formatCode="0.0000"/>
    <numFmt numFmtId="185" formatCode="_ * #,##0.0000_ ;_ * \-#,##0.0000_ ;_ * &quot;-&quot;??_ ;_ @_ "/>
    <numFmt numFmtId="186" formatCode="_ * #,##0_ ;_ * \-#,##0_ ;_ * &quot;-&quot;??_ ;_ @_ "/>
    <numFmt numFmtId="187" formatCode="0_ "/>
  </numFmts>
  <fonts count="39" x14ac:knownFonts="1"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0"/>
      <name val="MS Sans Serif"/>
      <family val="2"/>
    </font>
    <font>
      <sz val="14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8"/>
      <color rgb="FF000000"/>
      <name val="Microsoft Sans Serif"/>
      <family val="2"/>
    </font>
    <font>
      <sz val="8"/>
      <color rgb="FF0000FF"/>
      <name val="Microsoft Sans Serif"/>
      <family val="2"/>
    </font>
    <font>
      <sz val="8"/>
      <color rgb="FF000000"/>
      <name val="宋体"/>
      <family val="3"/>
      <charset val="134"/>
    </font>
    <font>
      <sz val="8"/>
      <color rgb="FF0000FF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0"/>
      <color rgb="FF0000FF"/>
      <name val="Microsoft Sans Serif"/>
      <family val="2"/>
    </font>
    <font>
      <sz val="10"/>
      <color rgb="FF000000"/>
      <name val="Microsoft Sans Serif"/>
      <family val="2"/>
    </font>
    <font>
      <sz val="10"/>
      <color rgb="FF000000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16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color rgb="FF000000"/>
      <name val="宋体"/>
      <family val="3"/>
      <charset val="134"/>
    </font>
    <font>
      <sz val="1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8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BEBEB"/>
      </patternFill>
    </fill>
    <fill>
      <patternFill patternType="solid">
        <fgColor rgb="FFEBEBE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2" fillId="0" borderId="0">
      <alignment vertical="center"/>
    </xf>
    <xf numFmtId="43" fontId="18" fillId="0" borderId="0" applyFon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177" fontId="5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left" vertical="center"/>
    </xf>
    <xf numFmtId="177" fontId="5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horizontal="right" vertical="center"/>
    </xf>
    <xf numFmtId="0" fontId="0" fillId="0" borderId="0" xfId="0" applyAlignment="1"/>
    <xf numFmtId="0" fontId="13" fillId="0" borderId="7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178" fontId="12" fillId="0" borderId="7" xfId="0" applyNumberFormat="1" applyFont="1" applyBorder="1" applyAlignment="1">
      <alignment horizontal="right" vertical="center"/>
    </xf>
    <xf numFmtId="179" fontId="12" fillId="0" borderId="7" xfId="0" applyNumberFormat="1" applyFont="1" applyBorder="1" applyAlignment="1">
      <alignment horizontal="right" vertical="center"/>
    </xf>
    <xf numFmtId="180" fontId="12" fillId="0" borderId="7" xfId="0" applyNumberFormat="1" applyFont="1" applyBorder="1" applyAlignment="1">
      <alignment horizontal="right" vertical="center"/>
    </xf>
    <xf numFmtId="0" fontId="13" fillId="5" borderId="7" xfId="0" applyFont="1" applyFill="1" applyBorder="1" applyAlignment="1">
      <alignment horizontal="left" vertical="center"/>
    </xf>
    <xf numFmtId="0" fontId="12" fillId="5" borderId="7" xfId="0" applyFont="1" applyFill="1" applyBorder="1" applyAlignment="1">
      <alignment horizontal="left" vertical="center"/>
    </xf>
    <xf numFmtId="178" fontId="12" fillId="5" borderId="7" xfId="0" applyNumberFormat="1" applyFont="1" applyFill="1" applyBorder="1" applyAlignment="1">
      <alignment horizontal="right" vertical="center"/>
    </xf>
    <xf numFmtId="179" fontId="12" fillId="5" borderId="7" xfId="0" applyNumberFormat="1" applyFont="1" applyFill="1" applyBorder="1" applyAlignment="1">
      <alignment horizontal="right" vertical="center"/>
    </xf>
    <xf numFmtId="181" fontId="0" fillId="0" borderId="0" xfId="0" applyNumberFormat="1" applyAlignment="1"/>
    <xf numFmtId="181" fontId="12" fillId="0" borderId="7" xfId="0" applyNumberFormat="1" applyFont="1" applyBorder="1" applyAlignment="1">
      <alignment vertical="center"/>
    </xf>
    <xf numFmtId="0" fontId="14" fillId="0" borderId="6" xfId="0" applyFont="1" applyBorder="1" applyAlignment="1">
      <alignment horizontal="center" vertical="center"/>
    </xf>
    <xf numFmtId="0" fontId="0" fillId="4" borderId="0" xfId="0" applyFill="1" applyAlignment="1"/>
    <xf numFmtId="0" fontId="13" fillId="4" borderId="7" xfId="0" applyFont="1" applyFill="1" applyBorder="1" applyAlignment="1">
      <alignment horizontal="left" vertical="center"/>
    </xf>
    <xf numFmtId="180" fontId="12" fillId="4" borderId="7" xfId="0" applyNumberFormat="1" applyFont="1" applyFill="1" applyBorder="1" applyAlignment="1">
      <alignment horizontal="right" vertical="center"/>
    </xf>
    <xf numFmtId="181" fontId="12" fillId="4" borderId="7" xfId="0" applyNumberFormat="1" applyFont="1" applyFill="1" applyBorder="1" applyAlignment="1">
      <alignment horizontal="right" vertical="center"/>
    </xf>
    <xf numFmtId="181" fontId="8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3" fontId="19" fillId="0" borderId="1" xfId="0" applyNumberFormat="1" applyFont="1" applyBorder="1" applyAlignment="1">
      <alignment horizontal="center"/>
    </xf>
    <xf numFmtId="178" fontId="21" fillId="6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/>
    </xf>
    <xf numFmtId="0" fontId="18" fillId="3" borderId="8" xfId="0" applyFont="1" applyFill="1" applyBorder="1" applyAlignment="1">
      <alignment horizontal="center"/>
    </xf>
    <xf numFmtId="0" fontId="19" fillId="6" borderId="8" xfId="0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/>
    </xf>
    <xf numFmtId="0" fontId="20" fillId="3" borderId="8" xfId="0" applyFont="1" applyFill="1" applyBorder="1" applyAlignment="1">
      <alignment horizontal="center" vertical="center"/>
    </xf>
    <xf numFmtId="0" fontId="20" fillId="6" borderId="8" xfId="0" applyFont="1" applyFill="1" applyBorder="1" applyAlignment="1">
      <alignment horizontal="center" vertical="center"/>
    </xf>
    <xf numFmtId="0" fontId="23" fillId="0" borderId="8" xfId="0" applyFont="1" applyBorder="1" applyAlignment="1">
      <alignment horizontal="center"/>
    </xf>
    <xf numFmtId="0" fontId="0" fillId="0" borderId="1" xfId="0" applyBorder="1">
      <alignment vertical="center"/>
    </xf>
    <xf numFmtId="181" fontId="0" fillId="0" borderId="1" xfId="0" applyNumberFormat="1" applyBorder="1" applyAlignment="1">
      <alignment horizontal="center" vertical="center"/>
    </xf>
    <xf numFmtId="181" fontId="10" fillId="4" borderId="1" xfId="0" applyNumberFormat="1" applyFont="1" applyFill="1" applyBorder="1" applyAlignment="1">
      <alignment horizontal="center" vertical="center"/>
    </xf>
    <xf numFmtId="181" fontId="10" fillId="0" borderId="1" xfId="0" applyNumberFormat="1" applyFont="1" applyBorder="1" applyAlignment="1">
      <alignment horizontal="center" vertical="center"/>
    </xf>
    <xf numFmtId="0" fontId="19" fillId="3" borderId="0" xfId="7" applyFont="1" applyFill="1" applyAlignment="1">
      <alignment horizontal="center" vertical="center"/>
    </xf>
    <xf numFmtId="184" fontId="19" fillId="3" borderId="1" xfId="7" applyNumberFormat="1" applyFont="1" applyFill="1" applyBorder="1" applyAlignment="1">
      <alignment horizontal="center" vertical="center"/>
    </xf>
    <xf numFmtId="0" fontId="2" fillId="3" borderId="1" xfId="8" applyFill="1" applyBorder="1" applyAlignment="1">
      <alignment horizontal="center" vertical="center" wrapText="1"/>
    </xf>
    <xf numFmtId="0" fontId="26" fillId="3" borderId="1" xfId="7" applyFont="1" applyFill="1" applyBorder="1" applyAlignment="1">
      <alignment horizontal="center" vertical="center"/>
    </xf>
    <xf numFmtId="0" fontId="26" fillId="3" borderId="1" xfId="7" applyFont="1" applyFill="1" applyBorder="1" applyAlignment="1">
      <alignment horizontal="center" vertical="center" wrapText="1"/>
    </xf>
    <xf numFmtId="43" fontId="19" fillId="3" borderId="1" xfId="9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19" fillId="7" borderId="1" xfId="7" applyFont="1" applyFill="1" applyBorder="1"/>
    <xf numFmtId="0" fontId="19" fillId="7" borderId="1" xfId="7" applyFont="1" applyFill="1" applyBorder="1" applyAlignment="1">
      <alignment horizontal="center" vertical="center"/>
    </xf>
    <xf numFmtId="0" fontId="19" fillId="7" borderId="1" xfId="7" applyFont="1" applyFill="1" applyBorder="1" applyAlignment="1">
      <alignment horizontal="left" vertical="center"/>
    </xf>
    <xf numFmtId="0" fontId="19" fillId="7" borderId="1" xfId="7" applyFont="1" applyFill="1" applyBorder="1" applyAlignment="1">
      <alignment horizontal="center"/>
    </xf>
    <xf numFmtId="43" fontId="19" fillId="7" borderId="1" xfId="9" applyFont="1" applyFill="1" applyBorder="1" applyAlignment="1">
      <alignment vertical="center"/>
    </xf>
    <xf numFmtId="0" fontId="30" fillId="0" borderId="0" xfId="7" applyFont="1" applyAlignment="1">
      <alignment horizontal="center" vertical="center" wrapText="1"/>
    </xf>
    <xf numFmtId="185" fontId="19" fillId="4" borderId="1" xfId="1" applyNumberFormat="1" applyFont="1" applyFill="1" applyBorder="1" applyAlignment="1">
      <alignment horizontal="center" vertical="center"/>
    </xf>
    <xf numFmtId="0" fontId="19" fillId="0" borderId="1" xfId="7" applyFont="1" applyBorder="1" applyAlignment="1">
      <alignment horizontal="center" vertical="center"/>
    </xf>
    <xf numFmtId="0" fontId="19" fillId="0" borderId="1" xfId="8" applyFont="1" applyBorder="1" applyAlignment="1">
      <alignment horizontal="center" vertical="center"/>
    </xf>
    <xf numFmtId="0" fontId="31" fillId="0" borderId="1" xfId="7" applyFont="1" applyBorder="1" applyAlignment="1">
      <alignment horizontal="center" vertical="center"/>
    </xf>
    <xf numFmtId="0" fontId="31" fillId="0" borderId="1" xfId="7" applyFont="1" applyBorder="1" applyAlignment="1">
      <alignment horizontal="center" vertical="center" wrapText="1"/>
    </xf>
    <xf numFmtId="0" fontId="32" fillId="0" borderId="1" xfId="7" applyFont="1" applyBorder="1" applyAlignment="1">
      <alignment horizontal="center" vertical="center" wrapText="1"/>
    </xf>
    <xf numFmtId="0" fontId="33" fillId="0" borderId="1" xfId="8" applyFont="1" applyBorder="1" applyAlignment="1">
      <alignment horizontal="center" vertical="center" wrapText="1"/>
    </xf>
    <xf numFmtId="43" fontId="31" fillId="0" borderId="1" xfId="9" applyFont="1" applyFill="1" applyBorder="1" applyAlignment="1">
      <alignment horizontal="center" vertical="center" wrapText="1"/>
    </xf>
    <xf numFmtId="0" fontId="28" fillId="7" borderId="1" xfId="7" applyFont="1" applyFill="1" applyBorder="1" applyAlignment="1">
      <alignment horizontal="center"/>
    </xf>
    <xf numFmtId="0" fontId="28" fillId="7" borderId="1" xfId="7" applyFont="1" applyFill="1" applyBorder="1" applyAlignment="1">
      <alignment horizontal="center" vertical="center"/>
    </xf>
    <xf numFmtId="0" fontId="34" fillId="7" borderId="1" xfId="7" applyFont="1" applyFill="1" applyBorder="1" applyAlignment="1">
      <alignment horizontal="center" vertical="center"/>
    </xf>
    <xf numFmtId="0" fontId="34" fillId="7" borderId="1" xfId="7" applyFont="1" applyFill="1" applyBorder="1" applyAlignment="1">
      <alignment horizontal="center"/>
    </xf>
    <xf numFmtId="43" fontId="28" fillId="7" borderId="1" xfId="9" applyFont="1" applyFill="1" applyBorder="1" applyAlignment="1">
      <alignment horizontal="center" vertical="center"/>
    </xf>
    <xf numFmtId="185" fontId="19" fillId="4" borderId="1" xfId="1" applyNumberFormat="1" applyFont="1" applyFill="1" applyBorder="1" applyAlignment="1">
      <alignment horizontal="center" vertical="center" shrinkToFit="1"/>
    </xf>
    <xf numFmtId="0" fontId="16" fillId="0" borderId="1" xfId="8" applyFont="1" applyBorder="1" applyAlignment="1">
      <alignment horizontal="center" vertical="center" wrapText="1"/>
    </xf>
    <xf numFmtId="2" fontId="16" fillId="8" borderId="1" xfId="8" applyNumberFormat="1" applyFont="1" applyFill="1" applyBorder="1" applyAlignment="1">
      <alignment horizontal="center" vertical="center" wrapText="1"/>
    </xf>
    <xf numFmtId="185" fontId="16" fillId="0" borderId="1" xfId="1" applyNumberFormat="1" applyFont="1" applyFill="1" applyBorder="1" applyAlignment="1">
      <alignment horizontal="center" vertical="center" wrapText="1"/>
    </xf>
    <xf numFmtId="43" fontId="0" fillId="0" borderId="1" xfId="1" applyFont="1" applyFill="1" applyBorder="1" applyAlignment="1">
      <alignment horizontal="center" vertical="center"/>
    </xf>
    <xf numFmtId="185" fontId="0" fillId="0" borderId="1" xfId="1" applyNumberFormat="1" applyFont="1" applyFill="1" applyBorder="1" applyAlignment="1">
      <alignment horizontal="center" vertical="center"/>
    </xf>
    <xf numFmtId="2" fontId="2" fillId="4" borderId="1" xfId="8" applyNumberFormat="1" applyFill="1" applyBorder="1" applyAlignment="1">
      <alignment horizontal="center" vertical="center"/>
    </xf>
    <xf numFmtId="0" fontId="2" fillId="4" borderId="1" xfId="8" applyFill="1" applyBorder="1" applyAlignment="1">
      <alignment horizontal="center" vertical="center"/>
    </xf>
    <xf numFmtId="184" fontId="2" fillId="4" borderId="1" xfId="8" applyNumberFormat="1" applyFill="1" applyBorder="1">
      <alignment vertical="center"/>
    </xf>
    <xf numFmtId="43" fontId="2" fillId="4" borderId="1" xfId="1" applyFont="1" applyFill="1" applyBorder="1" applyAlignment="1">
      <alignment horizontal="center" vertical="center"/>
    </xf>
    <xf numFmtId="186" fontId="2" fillId="4" borderId="1" xfId="1" applyNumberFormat="1" applyFont="1" applyFill="1" applyBorder="1" applyAlignment="1">
      <alignment horizontal="center" vertical="center"/>
    </xf>
    <xf numFmtId="43" fontId="2" fillId="4" borderId="1" xfId="1" applyFont="1" applyFill="1" applyBorder="1">
      <alignment vertical="center"/>
    </xf>
    <xf numFmtId="49" fontId="37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176" fontId="36" fillId="0" borderId="1" xfId="0" applyNumberFormat="1" applyFont="1" applyBorder="1" applyAlignment="1">
      <alignment horizontal="center" vertical="center"/>
    </xf>
    <xf numFmtId="187" fontId="37" fillId="0" borderId="1" xfId="0" applyNumberFormat="1" applyFon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38" fillId="0" borderId="1" xfId="0" applyFont="1" applyBorder="1" applyAlignment="1">
      <alignment horizontal="left" vertical="center"/>
    </xf>
    <xf numFmtId="182" fontId="0" fillId="3" borderId="1" xfId="0" applyNumberFormat="1" applyFill="1" applyBorder="1" applyAlignment="1">
      <alignment horizontal="center" vertical="center"/>
    </xf>
    <xf numFmtId="182" fontId="27" fillId="3" borderId="1" xfId="1" applyNumberFormat="1" applyFont="1" applyFill="1" applyBorder="1" applyAlignment="1">
      <alignment horizontal="center" vertical="center"/>
    </xf>
    <xf numFmtId="0" fontId="38" fillId="6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182" fontId="16" fillId="2" borderId="1" xfId="0" applyNumberFormat="1" applyFont="1" applyFill="1" applyBorder="1" applyAlignment="1">
      <alignment horizontal="center" vertical="center"/>
    </xf>
    <xf numFmtId="182" fontId="0" fillId="2" borderId="1" xfId="0" applyNumberFormat="1" applyFill="1" applyBorder="1" applyAlignment="1">
      <alignment horizontal="center" vertical="center"/>
    </xf>
    <xf numFmtId="182" fontId="0" fillId="0" borderId="1" xfId="0" applyNumberForma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29" fillId="0" borderId="0" xfId="7" applyFont="1" applyAlignment="1">
      <alignment horizontal="center" vertical="center"/>
    </xf>
    <xf numFmtId="0" fontId="29" fillId="0" borderId="9" xfId="7" applyFont="1" applyBorder="1" applyAlignment="1">
      <alignment horizontal="center" vertical="center"/>
    </xf>
    <xf numFmtId="0" fontId="30" fillId="0" borderId="1" xfId="7" applyFont="1" applyBorder="1" applyAlignment="1">
      <alignment horizontal="center" vertical="center"/>
    </xf>
    <xf numFmtId="0" fontId="24" fillId="3" borderId="0" xfId="7" applyFont="1" applyFill="1" applyAlignment="1">
      <alignment horizontal="center" vertical="center"/>
    </xf>
    <xf numFmtId="0" fontId="24" fillId="3" borderId="9" xfId="7" applyFont="1" applyFill="1" applyBorder="1" applyAlignment="1">
      <alignment horizontal="center" vertical="center"/>
    </xf>
    <xf numFmtId="0" fontId="19" fillId="3" borderId="1" xfId="7" applyFont="1" applyFill="1" applyBorder="1" applyAlignment="1">
      <alignment horizontal="center" vertical="center"/>
    </xf>
    <xf numFmtId="0" fontId="16" fillId="0" borderId="3" xfId="8" applyFont="1" applyBorder="1" applyAlignment="1">
      <alignment horizontal="center" vertical="center" wrapText="1"/>
    </xf>
    <xf numFmtId="0" fontId="16" fillId="0" borderId="4" xfId="8" applyFont="1" applyBorder="1" applyAlignment="1">
      <alignment horizontal="center" vertical="center" wrapText="1"/>
    </xf>
    <xf numFmtId="0" fontId="16" fillId="0" borderId="5" xfId="8" applyFont="1" applyBorder="1" applyAlignment="1">
      <alignment horizontal="center" vertical="center" wrapText="1"/>
    </xf>
    <xf numFmtId="0" fontId="35" fillId="0" borderId="10" xfId="8" applyFont="1" applyBorder="1" applyAlignment="1">
      <alignment horizontal="center" vertical="center" wrapText="1"/>
    </xf>
    <xf numFmtId="0" fontId="35" fillId="0" borderId="11" xfId="8" applyFont="1" applyBorder="1" applyAlignment="1">
      <alignment horizontal="center" vertical="center" wrapText="1"/>
    </xf>
    <xf numFmtId="0" fontId="35" fillId="0" borderId="8" xfId="8" applyFont="1" applyBorder="1" applyAlignment="1">
      <alignment horizontal="center" vertical="center" wrapText="1"/>
    </xf>
    <xf numFmtId="0" fontId="16" fillId="0" borderId="1" xfId="8" applyFont="1" applyBorder="1" applyAlignment="1">
      <alignment horizontal="center" vertical="center" wrapText="1"/>
    </xf>
    <xf numFmtId="2" fontId="16" fillId="0" borderId="3" xfId="8" applyNumberFormat="1" applyFont="1" applyBorder="1" applyAlignment="1">
      <alignment horizontal="center" vertical="center" wrapText="1"/>
    </xf>
    <xf numFmtId="2" fontId="16" fillId="0" borderId="5" xfId="8" applyNumberFormat="1" applyFont="1" applyBorder="1" applyAlignment="1">
      <alignment horizontal="center" vertical="center" wrapText="1"/>
    </xf>
    <xf numFmtId="2" fontId="16" fillId="4" borderId="3" xfId="8" applyNumberFormat="1" applyFont="1" applyFill="1" applyBorder="1" applyAlignment="1">
      <alignment horizontal="center" vertical="center" wrapText="1"/>
    </xf>
    <xf numFmtId="2" fontId="16" fillId="4" borderId="5" xfId="8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0">
    <cellStyle name="常规" xfId="0" builtinId="0"/>
    <cellStyle name="常规 12" xfId="3" xr:uid="{525D72E4-BBC4-40E1-B38E-AD8D730E4072}"/>
    <cellStyle name="常规 16" xfId="5" xr:uid="{31895771-6248-475D-8A40-89D6A44AFF09}"/>
    <cellStyle name="常规 2" xfId="8" xr:uid="{083C8259-AE52-408C-A3D6-4937A246FD0A}"/>
    <cellStyle name="常规 20" xfId="6" xr:uid="{B4B7092C-8289-4AE6-A8B2-B66DDA174F51}"/>
    <cellStyle name="常规 3" xfId="7" xr:uid="{FD2D7FED-BE71-49F8-96F0-83B2047B7F2D}"/>
    <cellStyle name="常规 8" xfId="4" xr:uid="{1FEEBEAA-2CED-4086-A7BE-153A411C47FD}"/>
    <cellStyle name="常规 9" xfId="2" xr:uid="{E8E3791E-B6DB-4B58-84B4-B3D80B221812}"/>
    <cellStyle name="千位分隔" xfId="1" builtinId="3"/>
    <cellStyle name="千位分隔 2" xfId="9" xr:uid="{D8D9630D-04DA-4E64-B789-C29E77D8B78B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22686;&#20135;&#21697;&#35745;&#31639;&#36807;&#31243;-&#28938;&#255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标准费率"/>
      <sheetName val="成本核算汇总表"/>
      <sheetName val="原材料成本"/>
      <sheetName val="999"/>
      <sheetName val="原材料"/>
      <sheetName val="人工"/>
      <sheetName val="能耗"/>
    </sheetNames>
    <sheetDataSet>
      <sheetData sheetId="0">
        <row r="6">
          <cell r="T6">
            <v>7.2055555555555597E-3</v>
          </cell>
        </row>
        <row r="7">
          <cell r="T7">
            <v>9.4277777777777797E-3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7EDA9-D3A1-4E3C-8F4B-4E5D2580FEAA}">
  <dimension ref="A1:V3"/>
  <sheetViews>
    <sheetView tabSelected="1" zoomScale="80" zoomScaleSheetLayoutView="100" workbookViewId="0">
      <selection activeCell="N14" sqref="N14"/>
    </sheetView>
  </sheetViews>
  <sheetFormatPr defaultColWidth="9" defaultRowHeight="14.25" outlineLevelCol="1" x14ac:dyDescent="0.15"/>
  <cols>
    <col min="1" max="3" width="6.5" bestFit="1" customWidth="1"/>
    <col min="4" max="4" width="10" style="9" bestFit="1" customWidth="1"/>
    <col min="5" max="5" width="14.5" customWidth="1"/>
    <col min="6" max="6" width="9.625" customWidth="1"/>
    <col min="7" max="7" width="10.375" customWidth="1"/>
    <col min="8" max="8" width="9" customWidth="1"/>
    <col min="9" max="9" width="9" customWidth="1" outlineLevel="1"/>
    <col min="10" max="10" width="7.75" customWidth="1" outlineLevel="1"/>
    <col min="11" max="11" width="9" customWidth="1" outlineLevel="1"/>
    <col min="12" max="12" width="7.25" customWidth="1" outlineLevel="1"/>
    <col min="13" max="13" width="9" customWidth="1" outlineLevel="1"/>
    <col min="14" max="14" width="9.125" customWidth="1" outlineLevel="1"/>
    <col min="15" max="16" width="9" customWidth="1" outlineLevel="1"/>
    <col min="17" max="17" width="9.5" customWidth="1"/>
    <col min="18" max="18" width="14" customWidth="1"/>
    <col min="19" max="19" width="7.25" customWidth="1"/>
    <col min="20" max="20" width="7.625" customWidth="1"/>
    <col min="21" max="21" width="9" customWidth="1"/>
    <col min="22" max="22" width="10.75" customWidth="1"/>
    <col min="253" max="253" width="9" customWidth="1"/>
    <col min="254" max="254" width="8.125" customWidth="1"/>
    <col min="255" max="255" width="9.25" customWidth="1"/>
    <col min="256" max="256" width="12.875" customWidth="1"/>
    <col min="257" max="257" width="36.625" customWidth="1"/>
    <col min="258" max="258" width="14.5" customWidth="1"/>
    <col min="259" max="259" width="9.625" customWidth="1"/>
    <col min="260" max="260" width="10.375" customWidth="1"/>
    <col min="263" max="263" width="7.75" customWidth="1"/>
    <col min="265" max="265" width="7.25" customWidth="1"/>
    <col min="267" max="267" width="9.125" customWidth="1"/>
    <col min="270" max="270" width="9.5" customWidth="1"/>
    <col min="271" max="271" width="14" customWidth="1"/>
    <col min="272" max="272" width="7.25" customWidth="1"/>
    <col min="273" max="273" width="7.625" customWidth="1"/>
    <col min="275" max="275" width="10.75" customWidth="1"/>
    <col min="278" max="278" width="9" customWidth="1"/>
    <col min="509" max="509" width="9" customWidth="1"/>
    <col min="510" max="510" width="8.125" customWidth="1"/>
    <col min="511" max="511" width="9.25" customWidth="1"/>
    <col min="512" max="512" width="12.875" customWidth="1"/>
    <col min="513" max="513" width="36.625" customWidth="1"/>
    <col min="514" max="514" width="14.5" customWidth="1"/>
    <col min="515" max="515" width="9.625" customWidth="1"/>
    <col min="516" max="516" width="10.375" customWidth="1"/>
    <col min="519" max="519" width="7.75" customWidth="1"/>
    <col min="521" max="521" width="7.25" customWidth="1"/>
    <col min="523" max="523" width="9.125" customWidth="1"/>
    <col min="526" max="526" width="9.5" customWidth="1"/>
    <col min="527" max="527" width="14" customWidth="1"/>
    <col min="528" max="528" width="7.25" customWidth="1"/>
    <col min="529" max="529" width="7.625" customWidth="1"/>
    <col min="531" max="531" width="10.75" customWidth="1"/>
    <col min="534" max="534" width="9" customWidth="1"/>
    <col min="765" max="765" width="9" customWidth="1"/>
    <col min="766" max="766" width="8.125" customWidth="1"/>
    <col min="767" max="767" width="9.25" customWidth="1"/>
    <col min="768" max="768" width="12.875" customWidth="1"/>
    <col min="769" max="769" width="36.625" customWidth="1"/>
    <col min="770" max="770" width="14.5" customWidth="1"/>
    <col min="771" max="771" width="9.625" customWidth="1"/>
    <col min="772" max="772" width="10.375" customWidth="1"/>
    <col min="775" max="775" width="7.75" customWidth="1"/>
    <col min="777" max="777" width="7.25" customWidth="1"/>
    <col min="779" max="779" width="9.125" customWidth="1"/>
    <col min="782" max="782" width="9.5" customWidth="1"/>
    <col min="783" max="783" width="14" customWidth="1"/>
    <col min="784" max="784" width="7.25" customWidth="1"/>
    <col min="785" max="785" width="7.625" customWidth="1"/>
    <col min="787" max="787" width="10.75" customWidth="1"/>
    <col min="790" max="790" width="9" customWidth="1"/>
    <col min="1021" max="1021" width="9" customWidth="1"/>
    <col min="1022" max="1022" width="8.125" customWidth="1"/>
    <col min="1023" max="1023" width="9.25" customWidth="1"/>
    <col min="1024" max="1024" width="12.875" customWidth="1"/>
    <col min="1025" max="1025" width="36.625" customWidth="1"/>
    <col min="1026" max="1026" width="14.5" customWidth="1"/>
    <col min="1027" max="1027" width="9.625" customWidth="1"/>
    <col min="1028" max="1028" width="10.375" customWidth="1"/>
    <col min="1031" max="1031" width="7.75" customWidth="1"/>
    <col min="1033" max="1033" width="7.25" customWidth="1"/>
    <col min="1035" max="1035" width="9.125" customWidth="1"/>
    <col min="1038" max="1038" width="9.5" customWidth="1"/>
    <col min="1039" max="1039" width="14" customWidth="1"/>
    <col min="1040" max="1040" width="7.25" customWidth="1"/>
    <col min="1041" max="1041" width="7.625" customWidth="1"/>
    <col min="1043" max="1043" width="10.75" customWidth="1"/>
    <col min="1046" max="1046" width="9" customWidth="1"/>
    <col min="1277" max="1277" width="9" customWidth="1"/>
    <col min="1278" max="1278" width="8.125" customWidth="1"/>
    <col min="1279" max="1279" width="9.25" customWidth="1"/>
    <col min="1280" max="1280" width="12.875" customWidth="1"/>
    <col min="1281" max="1281" width="36.625" customWidth="1"/>
    <col min="1282" max="1282" width="14.5" customWidth="1"/>
    <col min="1283" max="1283" width="9.625" customWidth="1"/>
    <col min="1284" max="1284" width="10.375" customWidth="1"/>
    <col min="1287" max="1287" width="7.75" customWidth="1"/>
    <col min="1289" max="1289" width="7.25" customWidth="1"/>
    <col min="1291" max="1291" width="9.125" customWidth="1"/>
    <col min="1294" max="1294" width="9.5" customWidth="1"/>
    <col min="1295" max="1295" width="14" customWidth="1"/>
    <col min="1296" max="1296" width="7.25" customWidth="1"/>
    <col min="1297" max="1297" width="7.625" customWidth="1"/>
    <col min="1299" max="1299" width="10.75" customWidth="1"/>
    <col min="1302" max="1302" width="9" customWidth="1"/>
    <col min="1533" max="1533" width="9" customWidth="1"/>
    <col min="1534" max="1534" width="8.125" customWidth="1"/>
    <col min="1535" max="1535" width="9.25" customWidth="1"/>
    <col min="1536" max="1536" width="12.875" customWidth="1"/>
    <col min="1537" max="1537" width="36.625" customWidth="1"/>
    <col min="1538" max="1538" width="14.5" customWidth="1"/>
    <col min="1539" max="1539" width="9.625" customWidth="1"/>
    <col min="1540" max="1540" width="10.375" customWidth="1"/>
    <col min="1543" max="1543" width="7.75" customWidth="1"/>
    <col min="1545" max="1545" width="7.25" customWidth="1"/>
    <col min="1547" max="1547" width="9.125" customWidth="1"/>
    <col min="1550" max="1550" width="9.5" customWidth="1"/>
    <col min="1551" max="1551" width="14" customWidth="1"/>
    <col min="1552" max="1552" width="7.25" customWidth="1"/>
    <col min="1553" max="1553" width="7.625" customWidth="1"/>
    <col min="1555" max="1555" width="10.75" customWidth="1"/>
    <col min="1558" max="1558" width="9" customWidth="1"/>
    <col min="1789" max="1789" width="9" customWidth="1"/>
    <col min="1790" max="1790" width="8.125" customWidth="1"/>
    <col min="1791" max="1791" width="9.25" customWidth="1"/>
    <col min="1792" max="1792" width="12.875" customWidth="1"/>
    <col min="1793" max="1793" width="36.625" customWidth="1"/>
    <col min="1794" max="1794" width="14.5" customWidth="1"/>
    <col min="1795" max="1795" width="9.625" customWidth="1"/>
    <col min="1796" max="1796" width="10.375" customWidth="1"/>
    <col min="1799" max="1799" width="7.75" customWidth="1"/>
    <col min="1801" max="1801" width="7.25" customWidth="1"/>
    <col min="1803" max="1803" width="9.125" customWidth="1"/>
    <col min="1806" max="1806" width="9.5" customWidth="1"/>
    <col min="1807" max="1807" width="14" customWidth="1"/>
    <col min="1808" max="1808" width="7.25" customWidth="1"/>
    <col min="1809" max="1809" width="7.625" customWidth="1"/>
    <col min="1811" max="1811" width="10.75" customWidth="1"/>
    <col min="1814" max="1814" width="9" customWidth="1"/>
    <col min="2045" max="2045" width="9" customWidth="1"/>
    <col min="2046" max="2046" width="8.125" customWidth="1"/>
    <col min="2047" max="2047" width="9.25" customWidth="1"/>
    <col min="2048" max="2048" width="12.875" customWidth="1"/>
    <col min="2049" max="2049" width="36.625" customWidth="1"/>
    <col min="2050" max="2050" width="14.5" customWidth="1"/>
    <col min="2051" max="2051" width="9.625" customWidth="1"/>
    <col min="2052" max="2052" width="10.375" customWidth="1"/>
    <col min="2055" max="2055" width="7.75" customWidth="1"/>
    <col min="2057" max="2057" width="7.25" customWidth="1"/>
    <col min="2059" max="2059" width="9.125" customWidth="1"/>
    <col min="2062" max="2062" width="9.5" customWidth="1"/>
    <col min="2063" max="2063" width="14" customWidth="1"/>
    <col min="2064" max="2064" width="7.25" customWidth="1"/>
    <col min="2065" max="2065" width="7.625" customWidth="1"/>
    <col min="2067" max="2067" width="10.75" customWidth="1"/>
    <col min="2070" max="2070" width="9" customWidth="1"/>
    <col min="2301" max="2301" width="9" customWidth="1"/>
    <col min="2302" max="2302" width="8.125" customWidth="1"/>
    <col min="2303" max="2303" width="9.25" customWidth="1"/>
    <col min="2304" max="2304" width="12.875" customWidth="1"/>
    <col min="2305" max="2305" width="36.625" customWidth="1"/>
    <col min="2306" max="2306" width="14.5" customWidth="1"/>
    <col min="2307" max="2307" width="9.625" customWidth="1"/>
    <col min="2308" max="2308" width="10.375" customWidth="1"/>
    <col min="2311" max="2311" width="7.75" customWidth="1"/>
    <col min="2313" max="2313" width="7.25" customWidth="1"/>
    <col min="2315" max="2315" width="9.125" customWidth="1"/>
    <col min="2318" max="2318" width="9.5" customWidth="1"/>
    <col min="2319" max="2319" width="14" customWidth="1"/>
    <col min="2320" max="2320" width="7.25" customWidth="1"/>
    <col min="2321" max="2321" width="7.625" customWidth="1"/>
    <col min="2323" max="2323" width="10.75" customWidth="1"/>
    <col min="2326" max="2326" width="9" customWidth="1"/>
    <col min="2557" max="2557" width="9" customWidth="1"/>
    <col min="2558" max="2558" width="8.125" customWidth="1"/>
    <col min="2559" max="2559" width="9.25" customWidth="1"/>
    <col min="2560" max="2560" width="12.875" customWidth="1"/>
    <col min="2561" max="2561" width="36.625" customWidth="1"/>
    <col min="2562" max="2562" width="14.5" customWidth="1"/>
    <col min="2563" max="2563" width="9.625" customWidth="1"/>
    <col min="2564" max="2564" width="10.375" customWidth="1"/>
    <col min="2567" max="2567" width="7.75" customWidth="1"/>
    <col min="2569" max="2569" width="7.25" customWidth="1"/>
    <col min="2571" max="2571" width="9.125" customWidth="1"/>
    <col min="2574" max="2574" width="9.5" customWidth="1"/>
    <col min="2575" max="2575" width="14" customWidth="1"/>
    <col min="2576" max="2576" width="7.25" customWidth="1"/>
    <col min="2577" max="2577" width="7.625" customWidth="1"/>
    <col min="2579" max="2579" width="10.75" customWidth="1"/>
    <col min="2582" max="2582" width="9" customWidth="1"/>
    <col min="2813" max="2813" width="9" customWidth="1"/>
    <col min="2814" max="2814" width="8.125" customWidth="1"/>
    <col min="2815" max="2815" width="9.25" customWidth="1"/>
    <col min="2816" max="2816" width="12.875" customWidth="1"/>
    <col min="2817" max="2817" width="36.625" customWidth="1"/>
    <col min="2818" max="2818" width="14.5" customWidth="1"/>
    <col min="2819" max="2819" width="9.625" customWidth="1"/>
    <col min="2820" max="2820" width="10.375" customWidth="1"/>
    <col min="2823" max="2823" width="7.75" customWidth="1"/>
    <col min="2825" max="2825" width="7.25" customWidth="1"/>
    <col min="2827" max="2827" width="9.125" customWidth="1"/>
    <col min="2830" max="2830" width="9.5" customWidth="1"/>
    <col min="2831" max="2831" width="14" customWidth="1"/>
    <col min="2832" max="2832" width="7.25" customWidth="1"/>
    <col min="2833" max="2833" width="7.625" customWidth="1"/>
    <col min="2835" max="2835" width="10.75" customWidth="1"/>
    <col min="2838" max="2838" width="9" customWidth="1"/>
    <col min="3069" max="3069" width="9" customWidth="1"/>
    <col min="3070" max="3070" width="8.125" customWidth="1"/>
    <col min="3071" max="3071" width="9.25" customWidth="1"/>
    <col min="3072" max="3072" width="12.875" customWidth="1"/>
    <col min="3073" max="3073" width="36.625" customWidth="1"/>
    <col min="3074" max="3074" width="14.5" customWidth="1"/>
    <col min="3075" max="3075" width="9.625" customWidth="1"/>
    <col min="3076" max="3076" width="10.375" customWidth="1"/>
    <col min="3079" max="3079" width="7.75" customWidth="1"/>
    <col min="3081" max="3081" width="7.25" customWidth="1"/>
    <col min="3083" max="3083" width="9.125" customWidth="1"/>
    <col min="3086" max="3086" width="9.5" customWidth="1"/>
    <col min="3087" max="3087" width="14" customWidth="1"/>
    <col min="3088" max="3088" width="7.25" customWidth="1"/>
    <col min="3089" max="3089" width="7.625" customWidth="1"/>
    <col min="3091" max="3091" width="10.75" customWidth="1"/>
    <col min="3094" max="3094" width="9" customWidth="1"/>
    <col min="3325" max="3325" width="9" customWidth="1"/>
    <col min="3326" max="3326" width="8.125" customWidth="1"/>
    <col min="3327" max="3327" width="9.25" customWidth="1"/>
    <col min="3328" max="3328" width="12.875" customWidth="1"/>
    <col min="3329" max="3329" width="36.625" customWidth="1"/>
    <col min="3330" max="3330" width="14.5" customWidth="1"/>
    <col min="3331" max="3331" width="9.625" customWidth="1"/>
    <col min="3332" max="3332" width="10.375" customWidth="1"/>
    <col min="3335" max="3335" width="7.75" customWidth="1"/>
    <col min="3337" max="3337" width="7.25" customWidth="1"/>
    <col min="3339" max="3339" width="9.125" customWidth="1"/>
    <col min="3342" max="3342" width="9.5" customWidth="1"/>
    <col min="3343" max="3343" width="14" customWidth="1"/>
    <col min="3344" max="3344" width="7.25" customWidth="1"/>
    <col min="3345" max="3345" width="7.625" customWidth="1"/>
    <col min="3347" max="3347" width="10.75" customWidth="1"/>
    <col min="3350" max="3350" width="9" customWidth="1"/>
    <col min="3581" max="3581" width="9" customWidth="1"/>
    <col min="3582" max="3582" width="8.125" customWidth="1"/>
    <col min="3583" max="3583" width="9.25" customWidth="1"/>
    <col min="3584" max="3584" width="12.875" customWidth="1"/>
    <col min="3585" max="3585" width="36.625" customWidth="1"/>
    <col min="3586" max="3586" width="14.5" customWidth="1"/>
    <col min="3587" max="3587" width="9.625" customWidth="1"/>
    <col min="3588" max="3588" width="10.375" customWidth="1"/>
    <col min="3591" max="3591" width="7.75" customWidth="1"/>
    <col min="3593" max="3593" width="7.25" customWidth="1"/>
    <col min="3595" max="3595" width="9.125" customWidth="1"/>
    <col min="3598" max="3598" width="9.5" customWidth="1"/>
    <col min="3599" max="3599" width="14" customWidth="1"/>
    <col min="3600" max="3600" width="7.25" customWidth="1"/>
    <col min="3601" max="3601" width="7.625" customWidth="1"/>
    <col min="3603" max="3603" width="10.75" customWidth="1"/>
    <col min="3606" max="3606" width="9" customWidth="1"/>
    <col min="3837" max="3837" width="9" customWidth="1"/>
    <col min="3838" max="3838" width="8.125" customWidth="1"/>
    <col min="3839" max="3839" width="9.25" customWidth="1"/>
    <col min="3840" max="3840" width="12.875" customWidth="1"/>
    <col min="3841" max="3841" width="36.625" customWidth="1"/>
    <col min="3842" max="3842" width="14.5" customWidth="1"/>
    <col min="3843" max="3843" width="9.625" customWidth="1"/>
    <col min="3844" max="3844" width="10.375" customWidth="1"/>
    <col min="3847" max="3847" width="7.75" customWidth="1"/>
    <col min="3849" max="3849" width="7.25" customWidth="1"/>
    <col min="3851" max="3851" width="9.125" customWidth="1"/>
    <col min="3854" max="3854" width="9.5" customWidth="1"/>
    <col min="3855" max="3855" width="14" customWidth="1"/>
    <col min="3856" max="3856" width="7.25" customWidth="1"/>
    <col min="3857" max="3857" width="7.625" customWidth="1"/>
    <col min="3859" max="3859" width="10.75" customWidth="1"/>
    <col min="3862" max="3862" width="9" customWidth="1"/>
    <col min="4093" max="4093" width="9" customWidth="1"/>
    <col min="4094" max="4094" width="8.125" customWidth="1"/>
    <col min="4095" max="4095" width="9.25" customWidth="1"/>
    <col min="4096" max="4096" width="12.875" customWidth="1"/>
    <col min="4097" max="4097" width="36.625" customWidth="1"/>
    <col min="4098" max="4098" width="14.5" customWidth="1"/>
    <col min="4099" max="4099" width="9.625" customWidth="1"/>
    <col min="4100" max="4100" width="10.375" customWidth="1"/>
    <col min="4103" max="4103" width="7.75" customWidth="1"/>
    <col min="4105" max="4105" width="7.25" customWidth="1"/>
    <col min="4107" max="4107" width="9.125" customWidth="1"/>
    <col min="4110" max="4110" width="9.5" customWidth="1"/>
    <col min="4111" max="4111" width="14" customWidth="1"/>
    <col min="4112" max="4112" width="7.25" customWidth="1"/>
    <col min="4113" max="4113" width="7.625" customWidth="1"/>
    <col min="4115" max="4115" width="10.75" customWidth="1"/>
    <col min="4118" max="4118" width="9" customWidth="1"/>
    <col min="4349" max="4349" width="9" customWidth="1"/>
    <col min="4350" max="4350" width="8.125" customWidth="1"/>
    <col min="4351" max="4351" width="9.25" customWidth="1"/>
    <col min="4352" max="4352" width="12.875" customWidth="1"/>
    <col min="4353" max="4353" width="36.625" customWidth="1"/>
    <col min="4354" max="4354" width="14.5" customWidth="1"/>
    <col min="4355" max="4355" width="9.625" customWidth="1"/>
    <col min="4356" max="4356" width="10.375" customWidth="1"/>
    <col min="4359" max="4359" width="7.75" customWidth="1"/>
    <col min="4361" max="4361" width="7.25" customWidth="1"/>
    <col min="4363" max="4363" width="9.125" customWidth="1"/>
    <col min="4366" max="4366" width="9.5" customWidth="1"/>
    <col min="4367" max="4367" width="14" customWidth="1"/>
    <col min="4368" max="4368" width="7.25" customWidth="1"/>
    <col min="4369" max="4369" width="7.625" customWidth="1"/>
    <col min="4371" max="4371" width="10.75" customWidth="1"/>
    <col min="4374" max="4374" width="9" customWidth="1"/>
    <col min="4605" max="4605" width="9" customWidth="1"/>
    <col min="4606" max="4606" width="8.125" customWidth="1"/>
    <col min="4607" max="4607" width="9.25" customWidth="1"/>
    <col min="4608" max="4608" width="12.875" customWidth="1"/>
    <col min="4609" max="4609" width="36.625" customWidth="1"/>
    <col min="4610" max="4610" width="14.5" customWidth="1"/>
    <col min="4611" max="4611" width="9.625" customWidth="1"/>
    <col min="4612" max="4612" width="10.375" customWidth="1"/>
    <col min="4615" max="4615" width="7.75" customWidth="1"/>
    <col min="4617" max="4617" width="7.25" customWidth="1"/>
    <col min="4619" max="4619" width="9.125" customWidth="1"/>
    <col min="4622" max="4622" width="9.5" customWidth="1"/>
    <col min="4623" max="4623" width="14" customWidth="1"/>
    <col min="4624" max="4624" width="7.25" customWidth="1"/>
    <col min="4625" max="4625" width="7.625" customWidth="1"/>
    <col min="4627" max="4627" width="10.75" customWidth="1"/>
    <col min="4630" max="4630" width="9" customWidth="1"/>
    <col min="4861" max="4861" width="9" customWidth="1"/>
    <col min="4862" max="4862" width="8.125" customWidth="1"/>
    <col min="4863" max="4863" width="9.25" customWidth="1"/>
    <col min="4864" max="4864" width="12.875" customWidth="1"/>
    <col min="4865" max="4865" width="36.625" customWidth="1"/>
    <col min="4866" max="4866" width="14.5" customWidth="1"/>
    <col min="4867" max="4867" width="9.625" customWidth="1"/>
    <col min="4868" max="4868" width="10.375" customWidth="1"/>
    <col min="4871" max="4871" width="7.75" customWidth="1"/>
    <col min="4873" max="4873" width="7.25" customWidth="1"/>
    <col min="4875" max="4875" width="9.125" customWidth="1"/>
    <col min="4878" max="4878" width="9.5" customWidth="1"/>
    <col min="4879" max="4879" width="14" customWidth="1"/>
    <col min="4880" max="4880" width="7.25" customWidth="1"/>
    <col min="4881" max="4881" width="7.625" customWidth="1"/>
    <col min="4883" max="4883" width="10.75" customWidth="1"/>
    <col min="4886" max="4886" width="9" customWidth="1"/>
    <col min="5117" max="5117" width="9" customWidth="1"/>
    <col min="5118" max="5118" width="8.125" customWidth="1"/>
    <col min="5119" max="5119" width="9.25" customWidth="1"/>
    <col min="5120" max="5120" width="12.875" customWidth="1"/>
    <col min="5121" max="5121" width="36.625" customWidth="1"/>
    <col min="5122" max="5122" width="14.5" customWidth="1"/>
    <col min="5123" max="5123" width="9.625" customWidth="1"/>
    <col min="5124" max="5124" width="10.375" customWidth="1"/>
    <col min="5127" max="5127" width="7.75" customWidth="1"/>
    <col min="5129" max="5129" width="7.25" customWidth="1"/>
    <col min="5131" max="5131" width="9.125" customWidth="1"/>
    <col min="5134" max="5134" width="9.5" customWidth="1"/>
    <col min="5135" max="5135" width="14" customWidth="1"/>
    <col min="5136" max="5136" width="7.25" customWidth="1"/>
    <col min="5137" max="5137" width="7.625" customWidth="1"/>
    <col min="5139" max="5139" width="10.75" customWidth="1"/>
    <col min="5142" max="5142" width="9" customWidth="1"/>
    <col min="5373" max="5373" width="9" customWidth="1"/>
    <col min="5374" max="5374" width="8.125" customWidth="1"/>
    <col min="5375" max="5375" width="9.25" customWidth="1"/>
    <col min="5376" max="5376" width="12.875" customWidth="1"/>
    <col min="5377" max="5377" width="36.625" customWidth="1"/>
    <col min="5378" max="5378" width="14.5" customWidth="1"/>
    <col min="5379" max="5379" width="9.625" customWidth="1"/>
    <col min="5380" max="5380" width="10.375" customWidth="1"/>
    <col min="5383" max="5383" width="7.75" customWidth="1"/>
    <col min="5385" max="5385" width="7.25" customWidth="1"/>
    <col min="5387" max="5387" width="9.125" customWidth="1"/>
    <col min="5390" max="5390" width="9.5" customWidth="1"/>
    <col min="5391" max="5391" width="14" customWidth="1"/>
    <col min="5392" max="5392" width="7.25" customWidth="1"/>
    <col min="5393" max="5393" width="7.625" customWidth="1"/>
    <col min="5395" max="5395" width="10.75" customWidth="1"/>
    <col min="5398" max="5398" width="9" customWidth="1"/>
    <col min="5629" max="5629" width="9" customWidth="1"/>
    <col min="5630" max="5630" width="8.125" customWidth="1"/>
    <col min="5631" max="5631" width="9.25" customWidth="1"/>
    <col min="5632" max="5632" width="12.875" customWidth="1"/>
    <col min="5633" max="5633" width="36.625" customWidth="1"/>
    <col min="5634" max="5634" width="14.5" customWidth="1"/>
    <col min="5635" max="5635" width="9.625" customWidth="1"/>
    <col min="5636" max="5636" width="10.375" customWidth="1"/>
    <col min="5639" max="5639" width="7.75" customWidth="1"/>
    <col min="5641" max="5641" width="7.25" customWidth="1"/>
    <col min="5643" max="5643" width="9.125" customWidth="1"/>
    <col min="5646" max="5646" width="9.5" customWidth="1"/>
    <col min="5647" max="5647" width="14" customWidth="1"/>
    <col min="5648" max="5648" width="7.25" customWidth="1"/>
    <col min="5649" max="5649" width="7.625" customWidth="1"/>
    <col min="5651" max="5651" width="10.75" customWidth="1"/>
    <col min="5654" max="5654" width="9" customWidth="1"/>
    <col min="5885" max="5885" width="9" customWidth="1"/>
    <col min="5886" max="5886" width="8.125" customWidth="1"/>
    <col min="5887" max="5887" width="9.25" customWidth="1"/>
    <col min="5888" max="5888" width="12.875" customWidth="1"/>
    <col min="5889" max="5889" width="36.625" customWidth="1"/>
    <col min="5890" max="5890" width="14.5" customWidth="1"/>
    <col min="5891" max="5891" width="9.625" customWidth="1"/>
    <col min="5892" max="5892" width="10.375" customWidth="1"/>
    <col min="5895" max="5895" width="7.75" customWidth="1"/>
    <col min="5897" max="5897" width="7.25" customWidth="1"/>
    <col min="5899" max="5899" width="9.125" customWidth="1"/>
    <col min="5902" max="5902" width="9.5" customWidth="1"/>
    <col min="5903" max="5903" width="14" customWidth="1"/>
    <col min="5904" max="5904" width="7.25" customWidth="1"/>
    <col min="5905" max="5905" width="7.625" customWidth="1"/>
    <col min="5907" max="5907" width="10.75" customWidth="1"/>
    <col min="5910" max="5910" width="9" customWidth="1"/>
    <col min="6141" max="6141" width="9" customWidth="1"/>
    <col min="6142" max="6142" width="8.125" customWidth="1"/>
    <col min="6143" max="6143" width="9.25" customWidth="1"/>
    <col min="6144" max="6144" width="12.875" customWidth="1"/>
    <col min="6145" max="6145" width="36.625" customWidth="1"/>
    <col min="6146" max="6146" width="14.5" customWidth="1"/>
    <col min="6147" max="6147" width="9.625" customWidth="1"/>
    <col min="6148" max="6148" width="10.375" customWidth="1"/>
    <col min="6151" max="6151" width="7.75" customWidth="1"/>
    <col min="6153" max="6153" width="7.25" customWidth="1"/>
    <col min="6155" max="6155" width="9.125" customWidth="1"/>
    <col min="6158" max="6158" width="9.5" customWidth="1"/>
    <col min="6159" max="6159" width="14" customWidth="1"/>
    <col min="6160" max="6160" width="7.25" customWidth="1"/>
    <col min="6161" max="6161" width="7.625" customWidth="1"/>
    <col min="6163" max="6163" width="10.75" customWidth="1"/>
    <col min="6166" max="6166" width="9" customWidth="1"/>
    <col min="6397" max="6397" width="9" customWidth="1"/>
    <col min="6398" max="6398" width="8.125" customWidth="1"/>
    <col min="6399" max="6399" width="9.25" customWidth="1"/>
    <col min="6400" max="6400" width="12.875" customWidth="1"/>
    <col min="6401" max="6401" width="36.625" customWidth="1"/>
    <col min="6402" max="6402" width="14.5" customWidth="1"/>
    <col min="6403" max="6403" width="9.625" customWidth="1"/>
    <col min="6404" max="6404" width="10.375" customWidth="1"/>
    <col min="6407" max="6407" width="7.75" customWidth="1"/>
    <col min="6409" max="6409" width="7.25" customWidth="1"/>
    <col min="6411" max="6411" width="9.125" customWidth="1"/>
    <col min="6414" max="6414" width="9.5" customWidth="1"/>
    <col min="6415" max="6415" width="14" customWidth="1"/>
    <col min="6416" max="6416" width="7.25" customWidth="1"/>
    <col min="6417" max="6417" width="7.625" customWidth="1"/>
    <col min="6419" max="6419" width="10.75" customWidth="1"/>
    <col min="6422" max="6422" width="9" customWidth="1"/>
    <col min="6653" max="6653" width="9" customWidth="1"/>
    <col min="6654" max="6654" width="8.125" customWidth="1"/>
    <col min="6655" max="6655" width="9.25" customWidth="1"/>
    <col min="6656" max="6656" width="12.875" customWidth="1"/>
    <col min="6657" max="6657" width="36.625" customWidth="1"/>
    <col min="6658" max="6658" width="14.5" customWidth="1"/>
    <col min="6659" max="6659" width="9.625" customWidth="1"/>
    <col min="6660" max="6660" width="10.375" customWidth="1"/>
    <col min="6663" max="6663" width="7.75" customWidth="1"/>
    <col min="6665" max="6665" width="7.25" customWidth="1"/>
    <col min="6667" max="6667" width="9.125" customWidth="1"/>
    <col min="6670" max="6670" width="9.5" customWidth="1"/>
    <col min="6671" max="6671" width="14" customWidth="1"/>
    <col min="6672" max="6672" width="7.25" customWidth="1"/>
    <col min="6673" max="6673" width="7.625" customWidth="1"/>
    <col min="6675" max="6675" width="10.75" customWidth="1"/>
    <col min="6678" max="6678" width="9" customWidth="1"/>
    <col min="6909" max="6909" width="9" customWidth="1"/>
    <col min="6910" max="6910" width="8.125" customWidth="1"/>
    <col min="6911" max="6911" width="9.25" customWidth="1"/>
    <col min="6912" max="6912" width="12.875" customWidth="1"/>
    <col min="6913" max="6913" width="36.625" customWidth="1"/>
    <col min="6914" max="6914" width="14.5" customWidth="1"/>
    <col min="6915" max="6915" width="9.625" customWidth="1"/>
    <col min="6916" max="6916" width="10.375" customWidth="1"/>
    <col min="6919" max="6919" width="7.75" customWidth="1"/>
    <col min="6921" max="6921" width="7.25" customWidth="1"/>
    <col min="6923" max="6923" width="9.125" customWidth="1"/>
    <col min="6926" max="6926" width="9.5" customWidth="1"/>
    <col min="6927" max="6927" width="14" customWidth="1"/>
    <col min="6928" max="6928" width="7.25" customWidth="1"/>
    <col min="6929" max="6929" width="7.625" customWidth="1"/>
    <col min="6931" max="6931" width="10.75" customWidth="1"/>
    <col min="6934" max="6934" width="9" customWidth="1"/>
    <col min="7165" max="7165" width="9" customWidth="1"/>
    <col min="7166" max="7166" width="8.125" customWidth="1"/>
    <col min="7167" max="7167" width="9.25" customWidth="1"/>
    <col min="7168" max="7168" width="12.875" customWidth="1"/>
    <col min="7169" max="7169" width="36.625" customWidth="1"/>
    <col min="7170" max="7170" width="14.5" customWidth="1"/>
    <col min="7171" max="7171" width="9.625" customWidth="1"/>
    <col min="7172" max="7172" width="10.375" customWidth="1"/>
    <col min="7175" max="7175" width="7.75" customWidth="1"/>
    <col min="7177" max="7177" width="7.25" customWidth="1"/>
    <col min="7179" max="7179" width="9.125" customWidth="1"/>
    <col min="7182" max="7182" width="9.5" customWidth="1"/>
    <col min="7183" max="7183" width="14" customWidth="1"/>
    <col min="7184" max="7184" width="7.25" customWidth="1"/>
    <col min="7185" max="7185" width="7.625" customWidth="1"/>
    <col min="7187" max="7187" width="10.75" customWidth="1"/>
    <col min="7190" max="7190" width="9" customWidth="1"/>
    <col min="7421" max="7421" width="9" customWidth="1"/>
    <col min="7422" max="7422" width="8.125" customWidth="1"/>
    <col min="7423" max="7423" width="9.25" customWidth="1"/>
    <col min="7424" max="7424" width="12.875" customWidth="1"/>
    <col min="7425" max="7425" width="36.625" customWidth="1"/>
    <col min="7426" max="7426" width="14.5" customWidth="1"/>
    <col min="7427" max="7427" width="9.625" customWidth="1"/>
    <col min="7428" max="7428" width="10.375" customWidth="1"/>
    <col min="7431" max="7431" width="7.75" customWidth="1"/>
    <col min="7433" max="7433" width="7.25" customWidth="1"/>
    <col min="7435" max="7435" width="9.125" customWidth="1"/>
    <col min="7438" max="7438" width="9.5" customWidth="1"/>
    <col min="7439" max="7439" width="14" customWidth="1"/>
    <col min="7440" max="7440" width="7.25" customWidth="1"/>
    <col min="7441" max="7441" width="7.625" customWidth="1"/>
    <col min="7443" max="7443" width="10.75" customWidth="1"/>
    <col min="7446" max="7446" width="9" customWidth="1"/>
    <col min="7677" max="7677" width="9" customWidth="1"/>
    <col min="7678" max="7678" width="8.125" customWidth="1"/>
    <col min="7679" max="7679" width="9.25" customWidth="1"/>
    <col min="7680" max="7680" width="12.875" customWidth="1"/>
    <col min="7681" max="7681" width="36.625" customWidth="1"/>
    <col min="7682" max="7682" width="14.5" customWidth="1"/>
    <col min="7683" max="7683" width="9.625" customWidth="1"/>
    <col min="7684" max="7684" width="10.375" customWidth="1"/>
    <col min="7687" max="7687" width="7.75" customWidth="1"/>
    <col min="7689" max="7689" width="7.25" customWidth="1"/>
    <col min="7691" max="7691" width="9.125" customWidth="1"/>
    <col min="7694" max="7694" width="9.5" customWidth="1"/>
    <col min="7695" max="7695" width="14" customWidth="1"/>
    <col min="7696" max="7696" width="7.25" customWidth="1"/>
    <col min="7697" max="7697" width="7.625" customWidth="1"/>
    <col min="7699" max="7699" width="10.75" customWidth="1"/>
    <col min="7702" max="7702" width="9" customWidth="1"/>
    <col min="7933" max="7933" width="9" customWidth="1"/>
    <col min="7934" max="7934" width="8.125" customWidth="1"/>
    <col min="7935" max="7935" width="9.25" customWidth="1"/>
    <col min="7936" max="7936" width="12.875" customWidth="1"/>
    <col min="7937" max="7937" width="36.625" customWidth="1"/>
    <col min="7938" max="7938" width="14.5" customWidth="1"/>
    <col min="7939" max="7939" width="9.625" customWidth="1"/>
    <col min="7940" max="7940" width="10.375" customWidth="1"/>
    <col min="7943" max="7943" width="7.75" customWidth="1"/>
    <col min="7945" max="7945" width="7.25" customWidth="1"/>
    <col min="7947" max="7947" width="9.125" customWidth="1"/>
    <col min="7950" max="7950" width="9.5" customWidth="1"/>
    <col min="7951" max="7951" width="14" customWidth="1"/>
    <col min="7952" max="7952" width="7.25" customWidth="1"/>
    <col min="7953" max="7953" width="7.625" customWidth="1"/>
    <col min="7955" max="7955" width="10.75" customWidth="1"/>
    <col min="7958" max="7958" width="9" customWidth="1"/>
    <col min="8189" max="8189" width="9" customWidth="1"/>
    <col min="8190" max="8190" width="8.125" customWidth="1"/>
    <col min="8191" max="8191" width="9.25" customWidth="1"/>
    <col min="8192" max="8192" width="12.875" customWidth="1"/>
    <col min="8193" max="8193" width="36.625" customWidth="1"/>
    <col min="8194" max="8194" width="14.5" customWidth="1"/>
    <col min="8195" max="8195" width="9.625" customWidth="1"/>
    <col min="8196" max="8196" width="10.375" customWidth="1"/>
    <col min="8199" max="8199" width="7.75" customWidth="1"/>
    <col min="8201" max="8201" width="7.25" customWidth="1"/>
    <col min="8203" max="8203" width="9.125" customWidth="1"/>
    <col min="8206" max="8206" width="9.5" customWidth="1"/>
    <col min="8207" max="8207" width="14" customWidth="1"/>
    <col min="8208" max="8208" width="7.25" customWidth="1"/>
    <col min="8209" max="8209" width="7.625" customWidth="1"/>
    <col min="8211" max="8211" width="10.75" customWidth="1"/>
    <col min="8214" max="8214" width="9" customWidth="1"/>
    <col min="8445" max="8445" width="9" customWidth="1"/>
    <col min="8446" max="8446" width="8.125" customWidth="1"/>
    <col min="8447" max="8447" width="9.25" customWidth="1"/>
    <col min="8448" max="8448" width="12.875" customWidth="1"/>
    <col min="8449" max="8449" width="36.625" customWidth="1"/>
    <col min="8450" max="8450" width="14.5" customWidth="1"/>
    <col min="8451" max="8451" width="9.625" customWidth="1"/>
    <col min="8452" max="8452" width="10.375" customWidth="1"/>
    <col min="8455" max="8455" width="7.75" customWidth="1"/>
    <col min="8457" max="8457" width="7.25" customWidth="1"/>
    <col min="8459" max="8459" width="9.125" customWidth="1"/>
    <col min="8462" max="8462" width="9.5" customWidth="1"/>
    <col min="8463" max="8463" width="14" customWidth="1"/>
    <col min="8464" max="8464" width="7.25" customWidth="1"/>
    <col min="8465" max="8465" width="7.625" customWidth="1"/>
    <col min="8467" max="8467" width="10.75" customWidth="1"/>
    <col min="8470" max="8470" width="9" customWidth="1"/>
    <col min="8701" max="8701" width="9" customWidth="1"/>
    <col min="8702" max="8702" width="8.125" customWidth="1"/>
    <col min="8703" max="8703" width="9.25" customWidth="1"/>
    <col min="8704" max="8704" width="12.875" customWidth="1"/>
    <col min="8705" max="8705" width="36.625" customWidth="1"/>
    <col min="8706" max="8706" width="14.5" customWidth="1"/>
    <col min="8707" max="8707" width="9.625" customWidth="1"/>
    <col min="8708" max="8708" width="10.375" customWidth="1"/>
    <col min="8711" max="8711" width="7.75" customWidth="1"/>
    <col min="8713" max="8713" width="7.25" customWidth="1"/>
    <col min="8715" max="8715" width="9.125" customWidth="1"/>
    <col min="8718" max="8718" width="9.5" customWidth="1"/>
    <col min="8719" max="8719" width="14" customWidth="1"/>
    <col min="8720" max="8720" width="7.25" customWidth="1"/>
    <col min="8721" max="8721" width="7.625" customWidth="1"/>
    <col min="8723" max="8723" width="10.75" customWidth="1"/>
    <col min="8726" max="8726" width="9" customWidth="1"/>
    <col min="8957" max="8957" width="9" customWidth="1"/>
    <col min="8958" max="8958" width="8.125" customWidth="1"/>
    <col min="8959" max="8959" width="9.25" customWidth="1"/>
    <col min="8960" max="8960" width="12.875" customWidth="1"/>
    <col min="8961" max="8961" width="36.625" customWidth="1"/>
    <col min="8962" max="8962" width="14.5" customWidth="1"/>
    <col min="8963" max="8963" width="9.625" customWidth="1"/>
    <col min="8964" max="8964" width="10.375" customWidth="1"/>
    <col min="8967" max="8967" width="7.75" customWidth="1"/>
    <col min="8969" max="8969" width="7.25" customWidth="1"/>
    <col min="8971" max="8971" width="9.125" customWidth="1"/>
    <col min="8974" max="8974" width="9.5" customWidth="1"/>
    <col min="8975" max="8975" width="14" customWidth="1"/>
    <col min="8976" max="8976" width="7.25" customWidth="1"/>
    <col min="8977" max="8977" width="7.625" customWidth="1"/>
    <col min="8979" max="8979" width="10.75" customWidth="1"/>
    <col min="8982" max="8982" width="9" customWidth="1"/>
    <col min="9213" max="9213" width="9" customWidth="1"/>
    <col min="9214" max="9214" width="8.125" customWidth="1"/>
    <col min="9215" max="9215" width="9.25" customWidth="1"/>
    <col min="9216" max="9216" width="12.875" customWidth="1"/>
    <col min="9217" max="9217" width="36.625" customWidth="1"/>
    <col min="9218" max="9218" width="14.5" customWidth="1"/>
    <col min="9219" max="9219" width="9.625" customWidth="1"/>
    <col min="9220" max="9220" width="10.375" customWidth="1"/>
    <col min="9223" max="9223" width="7.75" customWidth="1"/>
    <col min="9225" max="9225" width="7.25" customWidth="1"/>
    <col min="9227" max="9227" width="9.125" customWidth="1"/>
    <col min="9230" max="9230" width="9.5" customWidth="1"/>
    <col min="9231" max="9231" width="14" customWidth="1"/>
    <col min="9232" max="9232" width="7.25" customWidth="1"/>
    <col min="9233" max="9233" width="7.625" customWidth="1"/>
    <col min="9235" max="9235" width="10.75" customWidth="1"/>
    <col min="9238" max="9238" width="9" customWidth="1"/>
    <col min="9469" max="9469" width="9" customWidth="1"/>
    <col min="9470" max="9470" width="8.125" customWidth="1"/>
    <col min="9471" max="9471" width="9.25" customWidth="1"/>
    <col min="9472" max="9472" width="12.875" customWidth="1"/>
    <col min="9473" max="9473" width="36.625" customWidth="1"/>
    <col min="9474" max="9474" width="14.5" customWidth="1"/>
    <col min="9475" max="9475" width="9.625" customWidth="1"/>
    <col min="9476" max="9476" width="10.375" customWidth="1"/>
    <col min="9479" max="9479" width="7.75" customWidth="1"/>
    <col min="9481" max="9481" width="7.25" customWidth="1"/>
    <col min="9483" max="9483" width="9.125" customWidth="1"/>
    <col min="9486" max="9486" width="9.5" customWidth="1"/>
    <col min="9487" max="9487" width="14" customWidth="1"/>
    <col min="9488" max="9488" width="7.25" customWidth="1"/>
    <col min="9489" max="9489" width="7.625" customWidth="1"/>
    <col min="9491" max="9491" width="10.75" customWidth="1"/>
    <col min="9494" max="9494" width="9" customWidth="1"/>
    <col min="9725" max="9725" width="9" customWidth="1"/>
    <col min="9726" max="9726" width="8.125" customWidth="1"/>
    <col min="9727" max="9727" width="9.25" customWidth="1"/>
    <col min="9728" max="9728" width="12.875" customWidth="1"/>
    <col min="9729" max="9729" width="36.625" customWidth="1"/>
    <col min="9730" max="9730" width="14.5" customWidth="1"/>
    <col min="9731" max="9731" width="9.625" customWidth="1"/>
    <col min="9732" max="9732" width="10.375" customWidth="1"/>
    <col min="9735" max="9735" width="7.75" customWidth="1"/>
    <col min="9737" max="9737" width="7.25" customWidth="1"/>
    <col min="9739" max="9739" width="9.125" customWidth="1"/>
    <col min="9742" max="9742" width="9.5" customWidth="1"/>
    <col min="9743" max="9743" width="14" customWidth="1"/>
    <col min="9744" max="9744" width="7.25" customWidth="1"/>
    <col min="9745" max="9745" width="7.625" customWidth="1"/>
    <col min="9747" max="9747" width="10.75" customWidth="1"/>
    <col min="9750" max="9750" width="9" customWidth="1"/>
    <col min="9981" max="9981" width="9" customWidth="1"/>
    <col min="9982" max="9982" width="8.125" customWidth="1"/>
    <col min="9983" max="9983" width="9.25" customWidth="1"/>
    <col min="9984" max="9984" width="12.875" customWidth="1"/>
    <col min="9985" max="9985" width="36.625" customWidth="1"/>
    <col min="9986" max="9986" width="14.5" customWidth="1"/>
    <col min="9987" max="9987" width="9.625" customWidth="1"/>
    <col min="9988" max="9988" width="10.375" customWidth="1"/>
    <col min="9991" max="9991" width="7.75" customWidth="1"/>
    <col min="9993" max="9993" width="7.25" customWidth="1"/>
    <col min="9995" max="9995" width="9.125" customWidth="1"/>
    <col min="9998" max="9998" width="9.5" customWidth="1"/>
    <col min="9999" max="9999" width="14" customWidth="1"/>
    <col min="10000" max="10000" width="7.25" customWidth="1"/>
    <col min="10001" max="10001" width="7.625" customWidth="1"/>
    <col min="10003" max="10003" width="10.75" customWidth="1"/>
    <col min="10006" max="10006" width="9" customWidth="1"/>
    <col min="10237" max="10237" width="9" customWidth="1"/>
    <col min="10238" max="10238" width="8.125" customWidth="1"/>
    <col min="10239" max="10239" width="9.25" customWidth="1"/>
    <col min="10240" max="10240" width="12.875" customWidth="1"/>
    <col min="10241" max="10241" width="36.625" customWidth="1"/>
    <col min="10242" max="10242" width="14.5" customWidth="1"/>
    <col min="10243" max="10243" width="9.625" customWidth="1"/>
    <col min="10244" max="10244" width="10.375" customWidth="1"/>
    <col min="10247" max="10247" width="7.75" customWidth="1"/>
    <col min="10249" max="10249" width="7.25" customWidth="1"/>
    <col min="10251" max="10251" width="9.125" customWidth="1"/>
    <col min="10254" max="10254" width="9.5" customWidth="1"/>
    <col min="10255" max="10255" width="14" customWidth="1"/>
    <col min="10256" max="10256" width="7.25" customWidth="1"/>
    <col min="10257" max="10257" width="7.625" customWidth="1"/>
    <col min="10259" max="10259" width="10.75" customWidth="1"/>
    <col min="10262" max="10262" width="9" customWidth="1"/>
    <col min="10493" max="10493" width="9" customWidth="1"/>
    <col min="10494" max="10494" width="8.125" customWidth="1"/>
    <col min="10495" max="10495" width="9.25" customWidth="1"/>
    <col min="10496" max="10496" width="12.875" customWidth="1"/>
    <col min="10497" max="10497" width="36.625" customWidth="1"/>
    <col min="10498" max="10498" width="14.5" customWidth="1"/>
    <col min="10499" max="10499" width="9.625" customWidth="1"/>
    <col min="10500" max="10500" width="10.375" customWidth="1"/>
    <col min="10503" max="10503" width="7.75" customWidth="1"/>
    <col min="10505" max="10505" width="7.25" customWidth="1"/>
    <col min="10507" max="10507" width="9.125" customWidth="1"/>
    <col min="10510" max="10510" width="9.5" customWidth="1"/>
    <col min="10511" max="10511" width="14" customWidth="1"/>
    <col min="10512" max="10512" width="7.25" customWidth="1"/>
    <col min="10513" max="10513" width="7.625" customWidth="1"/>
    <col min="10515" max="10515" width="10.75" customWidth="1"/>
    <col min="10518" max="10518" width="9" customWidth="1"/>
    <col min="10749" max="10749" width="9" customWidth="1"/>
    <col min="10750" max="10750" width="8.125" customWidth="1"/>
    <col min="10751" max="10751" width="9.25" customWidth="1"/>
    <col min="10752" max="10752" width="12.875" customWidth="1"/>
    <col min="10753" max="10753" width="36.625" customWidth="1"/>
    <col min="10754" max="10754" width="14.5" customWidth="1"/>
    <col min="10755" max="10755" width="9.625" customWidth="1"/>
    <col min="10756" max="10756" width="10.375" customWidth="1"/>
    <col min="10759" max="10759" width="7.75" customWidth="1"/>
    <col min="10761" max="10761" width="7.25" customWidth="1"/>
    <col min="10763" max="10763" width="9.125" customWidth="1"/>
    <col min="10766" max="10766" width="9.5" customWidth="1"/>
    <col min="10767" max="10767" width="14" customWidth="1"/>
    <col min="10768" max="10768" width="7.25" customWidth="1"/>
    <col min="10769" max="10769" width="7.625" customWidth="1"/>
    <col min="10771" max="10771" width="10.75" customWidth="1"/>
    <col min="10774" max="10774" width="9" customWidth="1"/>
    <col min="11005" max="11005" width="9" customWidth="1"/>
    <col min="11006" max="11006" width="8.125" customWidth="1"/>
    <col min="11007" max="11007" width="9.25" customWidth="1"/>
    <col min="11008" max="11008" width="12.875" customWidth="1"/>
    <col min="11009" max="11009" width="36.625" customWidth="1"/>
    <col min="11010" max="11010" width="14.5" customWidth="1"/>
    <col min="11011" max="11011" width="9.625" customWidth="1"/>
    <col min="11012" max="11012" width="10.375" customWidth="1"/>
    <col min="11015" max="11015" width="7.75" customWidth="1"/>
    <col min="11017" max="11017" width="7.25" customWidth="1"/>
    <col min="11019" max="11019" width="9.125" customWidth="1"/>
    <col min="11022" max="11022" width="9.5" customWidth="1"/>
    <col min="11023" max="11023" width="14" customWidth="1"/>
    <col min="11024" max="11024" width="7.25" customWidth="1"/>
    <col min="11025" max="11025" width="7.625" customWidth="1"/>
    <col min="11027" max="11027" width="10.75" customWidth="1"/>
    <col min="11030" max="11030" width="9" customWidth="1"/>
    <col min="11261" max="11261" width="9" customWidth="1"/>
    <col min="11262" max="11262" width="8.125" customWidth="1"/>
    <col min="11263" max="11263" width="9.25" customWidth="1"/>
    <col min="11264" max="11264" width="12.875" customWidth="1"/>
    <col min="11265" max="11265" width="36.625" customWidth="1"/>
    <col min="11266" max="11266" width="14.5" customWidth="1"/>
    <col min="11267" max="11267" width="9.625" customWidth="1"/>
    <col min="11268" max="11268" width="10.375" customWidth="1"/>
    <col min="11271" max="11271" width="7.75" customWidth="1"/>
    <col min="11273" max="11273" width="7.25" customWidth="1"/>
    <col min="11275" max="11275" width="9.125" customWidth="1"/>
    <col min="11278" max="11278" width="9.5" customWidth="1"/>
    <col min="11279" max="11279" width="14" customWidth="1"/>
    <col min="11280" max="11280" width="7.25" customWidth="1"/>
    <col min="11281" max="11281" width="7.625" customWidth="1"/>
    <col min="11283" max="11283" width="10.75" customWidth="1"/>
    <col min="11286" max="11286" width="9" customWidth="1"/>
    <col min="11517" max="11517" width="9" customWidth="1"/>
    <col min="11518" max="11518" width="8.125" customWidth="1"/>
    <col min="11519" max="11519" width="9.25" customWidth="1"/>
    <col min="11520" max="11520" width="12.875" customWidth="1"/>
    <col min="11521" max="11521" width="36.625" customWidth="1"/>
    <col min="11522" max="11522" width="14.5" customWidth="1"/>
    <col min="11523" max="11523" width="9.625" customWidth="1"/>
    <col min="11524" max="11524" width="10.375" customWidth="1"/>
    <col min="11527" max="11527" width="7.75" customWidth="1"/>
    <col min="11529" max="11529" width="7.25" customWidth="1"/>
    <col min="11531" max="11531" width="9.125" customWidth="1"/>
    <col min="11534" max="11534" width="9.5" customWidth="1"/>
    <col min="11535" max="11535" width="14" customWidth="1"/>
    <col min="11536" max="11536" width="7.25" customWidth="1"/>
    <col min="11537" max="11537" width="7.625" customWidth="1"/>
    <col min="11539" max="11539" width="10.75" customWidth="1"/>
    <col min="11542" max="11542" width="9" customWidth="1"/>
    <col min="11773" max="11773" width="9" customWidth="1"/>
    <col min="11774" max="11774" width="8.125" customWidth="1"/>
    <col min="11775" max="11775" width="9.25" customWidth="1"/>
    <col min="11776" max="11776" width="12.875" customWidth="1"/>
    <col min="11777" max="11777" width="36.625" customWidth="1"/>
    <col min="11778" max="11778" width="14.5" customWidth="1"/>
    <col min="11779" max="11779" width="9.625" customWidth="1"/>
    <col min="11780" max="11780" width="10.375" customWidth="1"/>
    <col min="11783" max="11783" width="7.75" customWidth="1"/>
    <col min="11785" max="11785" width="7.25" customWidth="1"/>
    <col min="11787" max="11787" width="9.125" customWidth="1"/>
    <col min="11790" max="11790" width="9.5" customWidth="1"/>
    <col min="11791" max="11791" width="14" customWidth="1"/>
    <col min="11792" max="11792" width="7.25" customWidth="1"/>
    <col min="11793" max="11793" width="7.625" customWidth="1"/>
    <col min="11795" max="11795" width="10.75" customWidth="1"/>
    <col min="11798" max="11798" width="9" customWidth="1"/>
    <col min="12029" max="12029" width="9" customWidth="1"/>
    <col min="12030" max="12030" width="8.125" customWidth="1"/>
    <col min="12031" max="12031" width="9.25" customWidth="1"/>
    <col min="12032" max="12032" width="12.875" customWidth="1"/>
    <col min="12033" max="12033" width="36.625" customWidth="1"/>
    <col min="12034" max="12034" width="14.5" customWidth="1"/>
    <col min="12035" max="12035" width="9.625" customWidth="1"/>
    <col min="12036" max="12036" width="10.375" customWidth="1"/>
    <col min="12039" max="12039" width="7.75" customWidth="1"/>
    <col min="12041" max="12041" width="7.25" customWidth="1"/>
    <col min="12043" max="12043" width="9.125" customWidth="1"/>
    <col min="12046" max="12046" width="9.5" customWidth="1"/>
    <col min="12047" max="12047" width="14" customWidth="1"/>
    <col min="12048" max="12048" width="7.25" customWidth="1"/>
    <col min="12049" max="12049" width="7.625" customWidth="1"/>
    <col min="12051" max="12051" width="10.75" customWidth="1"/>
    <col min="12054" max="12054" width="9" customWidth="1"/>
    <col min="12285" max="12285" width="9" customWidth="1"/>
    <col min="12286" max="12286" width="8.125" customWidth="1"/>
    <col min="12287" max="12287" width="9.25" customWidth="1"/>
    <col min="12288" max="12288" width="12.875" customWidth="1"/>
    <col min="12289" max="12289" width="36.625" customWidth="1"/>
    <col min="12290" max="12290" width="14.5" customWidth="1"/>
    <col min="12291" max="12291" width="9.625" customWidth="1"/>
    <col min="12292" max="12292" width="10.375" customWidth="1"/>
    <col min="12295" max="12295" width="7.75" customWidth="1"/>
    <col min="12297" max="12297" width="7.25" customWidth="1"/>
    <col min="12299" max="12299" width="9.125" customWidth="1"/>
    <col min="12302" max="12302" width="9.5" customWidth="1"/>
    <col min="12303" max="12303" width="14" customWidth="1"/>
    <col min="12304" max="12304" width="7.25" customWidth="1"/>
    <col min="12305" max="12305" width="7.625" customWidth="1"/>
    <col min="12307" max="12307" width="10.75" customWidth="1"/>
    <col min="12310" max="12310" width="9" customWidth="1"/>
    <col min="12541" max="12541" width="9" customWidth="1"/>
    <col min="12542" max="12542" width="8.125" customWidth="1"/>
    <col min="12543" max="12543" width="9.25" customWidth="1"/>
    <col min="12544" max="12544" width="12.875" customWidth="1"/>
    <col min="12545" max="12545" width="36.625" customWidth="1"/>
    <col min="12546" max="12546" width="14.5" customWidth="1"/>
    <col min="12547" max="12547" width="9.625" customWidth="1"/>
    <col min="12548" max="12548" width="10.375" customWidth="1"/>
    <col min="12551" max="12551" width="7.75" customWidth="1"/>
    <col min="12553" max="12553" width="7.25" customWidth="1"/>
    <col min="12555" max="12555" width="9.125" customWidth="1"/>
    <col min="12558" max="12558" width="9.5" customWidth="1"/>
    <col min="12559" max="12559" width="14" customWidth="1"/>
    <col min="12560" max="12560" width="7.25" customWidth="1"/>
    <col min="12561" max="12561" width="7.625" customWidth="1"/>
    <col min="12563" max="12563" width="10.75" customWidth="1"/>
    <col min="12566" max="12566" width="9" customWidth="1"/>
    <col min="12797" max="12797" width="9" customWidth="1"/>
    <col min="12798" max="12798" width="8.125" customWidth="1"/>
    <col min="12799" max="12799" width="9.25" customWidth="1"/>
    <col min="12800" max="12800" width="12.875" customWidth="1"/>
    <col min="12801" max="12801" width="36.625" customWidth="1"/>
    <col min="12802" max="12802" width="14.5" customWidth="1"/>
    <col min="12803" max="12803" width="9.625" customWidth="1"/>
    <col min="12804" max="12804" width="10.375" customWidth="1"/>
    <col min="12807" max="12807" width="7.75" customWidth="1"/>
    <col min="12809" max="12809" width="7.25" customWidth="1"/>
    <col min="12811" max="12811" width="9.125" customWidth="1"/>
    <col min="12814" max="12814" width="9.5" customWidth="1"/>
    <col min="12815" max="12815" width="14" customWidth="1"/>
    <col min="12816" max="12816" width="7.25" customWidth="1"/>
    <col min="12817" max="12817" width="7.625" customWidth="1"/>
    <col min="12819" max="12819" width="10.75" customWidth="1"/>
    <col min="12822" max="12822" width="9" customWidth="1"/>
    <col min="13053" max="13053" width="9" customWidth="1"/>
    <col min="13054" max="13054" width="8.125" customWidth="1"/>
    <col min="13055" max="13055" width="9.25" customWidth="1"/>
    <col min="13056" max="13056" width="12.875" customWidth="1"/>
    <col min="13057" max="13057" width="36.625" customWidth="1"/>
    <col min="13058" max="13058" width="14.5" customWidth="1"/>
    <col min="13059" max="13059" width="9.625" customWidth="1"/>
    <col min="13060" max="13060" width="10.375" customWidth="1"/>
    <col min="13063" max="13063" width="7.75" customWidth="1"/>
    <col min="13065" max="13065" width="7.25" customWidth="1"/>
    <col min="13067" max="13067" width="9.125" customWidth="1"/>
    <col min="13070" max="13070" width="9.5" customWidth="1"/>
    <col min="13071" max="13071" width="14" customWidth="1"/>
    <col min="13072" max="13072" width="7.25" customWidth="1"/>
    <col min="13073" max="13073" width="7.625" customWidth="1"/>
    <col min="13075" max="13075" width="10.75" customWidth="1"/>
    <col min="13078" max="13078" width="9" customWidth="1"/>
    <col min="13309" max="13309" width="9" customWidth="1"/>
    <col min="13310" max="13310" width="8.125" customWidth="1"/>
    <col min="13311" max="13311" width="9.25" customWidth="1"/>
    <col min="13312" max="13312" width="12.875" customWidth="1"/>
    <col min="13313" max="13313" width="36.625" customWidth="1"/>
    <col min="13314" max="13314" width="14.5" customWidth="1"/>
    <col min="13315" max="13315" width="9.625" customWidth="1"/>
    <col min="13316" max="13316" width="10.375" customWidth="1"/>
    <col min="13319" max="13319" width="7.75" customWidth="1"/>
    <col min="13321" max="13321" width="7.25" customWidth="1"/>
    <col min="13323" max="13323" width="9.125" customWidth="1"/>
    <col min="13326" max="13326" width="9.5" customWidth="1"/>
    <col min="13327" max="13327" width="14" customWidth="1"/>
    <col min="13328" max="13328" width="7.25" customWidth="1"/>
    <col min="13329" max="13329" width="7.625" customWidth="1"/>
    <col min="13331" max="13331" width="10.75" customWidth="1"/>
    <col min="13334" max="13334" width="9" customWidth="1"/>
    <col min="13565" max="13565" width="9" customWidth="1"/>
    <col min="13566" max="13566" width="8.125" customWidth="1"/>
    <col min="13567" max="13567" width="9.25" customWidth="1"/>
    <col min="13568" max="13568" width="12.875" customWidth="1"/>
    <col min="13569" max="13569" width="36.625" customWidth="1"/>
    <col min="13570" max="13570" width="14.5" customWidth="1"/>
    <col min="13571" max="13571" width="9.625" customWidth="1"/>
    <col min="13572" max="13572" width="10.375" customWidth="1"/>
    <col min="13575" max="13575" width="7.75" customWidth="1"/>
    <col min="13577" max="13577" width="7.25" customWidth="1"/>
    <col min="13579" max="13579" width="9.125" customWidth="1"/>
    <col min="13582" max="13582" width="9.5" customWidth="1"/>
    <col min="13583" max="13583" width="14" customWidth="1"/>
    <col min="13584" max="13584" width="7.25" customWidth="1"/>
    <col min="13585" max="13585" width="7.625" customWidth="1"/>
    <col min="13587" max="13587" width="10.75" customWidth="1"/>
    <col min="13590" max="13590" width="9" customWidth="1"/>
    <col min="13821" max="13821" width="9" customWidth="1"/>
    <col min="13822" max="13822" width="8.125" customWidth="1"/>
    <col min="13823" max="13823" width="9.25" customWidth="1"/>
    <col min="13824" max="13824" width="12.875" customWidth="1"/>
    <col min="13825" max="13825" width="36.625" customWidth="1"/>
    <col min="13826" max="13826" width="14.5" customWidth="1"/>
    <col min="13827" max="13827" width="9.625" customWidth="1"/>
    <col min="13828" max="13828" width="10.375" customWidth="1"/>
    <col min="13831" max="13831" width="7.75" customWidth="1"/>
    <col min="13833" max="13833" width="7.25" customWidth="1"/>
    <col min="13835" max="13835" width="9.125" customWidth="1"/>
    <col min="13838" max="13838" width="9.5" customWidth="1"/>
    <col min="13839" max="13839" width="14" customWidth="1"/>
    <col min="13840" max="13840" width="7.25" customWidth="1"/>
    <col min="13841" max="13841" width="7.625" customWidth="1"/>
    <col min="13843" max="13843" width="10.75" customWidth="1"/>
    <col min="13846" max="13846" width="9" customWidth="1"/>
    <col min="14077" max="14077" width="9" customWidth="1"/>
    <col min="14078" max="14078" width="8.125" customWidth="1"/>
    <col min="14079" max="14079" width="9.25" customWidth="1"/>
    <col min="14080" max="14080" width="12.875" customWidth="1"/>
    <col min="14081" max="14081" width="36.625" customWidth="1"/>
    <col min="14082" max="14082" width="14.5" customWidth="1"/>
    <col min="14083" max="14083" width="9.625" customWidth="1"/>
    <col min="14084" max="14084" width="10.375" customWidth="1"/>
    <col min="14087" max="14087" width="7.75" customWidth="1"/>
    <col min="14089" max="14089" width="7.25" customWidth="1"/>
    <col min="14091" max="14091" width="9.125" customWidth="1"/>
    <col min="14094" max="14094" width="9.5" customWidth="1"/>
    <col min="14095" max="14095" width="14" customWidth="1"/>
    <col min="14096" max="14096" width="7.25" customWidth="1"/>
    <col min="14097" max="14097" width="7.625" customWidth="1"/>
    <col min="14099" max="14099" width="10.75" customWidth="1"/>
    <col min="14102" max="14102" width="9" customWidth="1"/>
    <col min="14333" max="14333" width="9" customWidth="1"/>
    <col min="14334" max="14334" width="8.125" customWidth="1"/>
    <col min="14335" max="14335" width="9.25" customWidth="1"/>
    <col min="14336" max="14336" width="12.875" customWidth="1"/>
    <col min="14337" max="14337" width="36.625" customWidth="1"/>
    <col min="14338" max="14338" width="14.5" customWidth="1"/>
    <col min="14339" max="14339" width="9.625" customWidth="1"/>
    <col min="14340" max="14340" width="10.375" customWidth="1"/>
    <col min="14343" max="14343" width="7.75" customWidth="1"/>
    <col min="14345" max="14345" width="7.25" customWidth="1"/>
    <col min="14347" max="14347" width="9.125" customWidth="1"/>
    <col min="14350" max="14350" width="9.5" customWidth="1"/>
    <col min="14351" max="14351" width="14" customWidth="1"/>
    <col min="14352" max="14352" width="7.25" customWidth="1"/>
    <col min="14353" max="14353" width="7.625" customWidth="1"/>
    <col min="14355" max="14355" width="10.75" customWidth="1"/>
    <col min="14358" max="14358" width="9" customWidth="1"/>
    <col min="14589" max="14589" width="9" customWidth="1"/>
    <col min="14590" max="14590" width="8.125" customWidth="1"/>
    <col min="14591" max="14591" width="9.25" customWidth="1"/>
    <col min="14592" max="14592" width="12.875" customWidth="1"/>
    <col min="14593" max="14593" width="36.625" customWidth="1"/>
    <col min="14594" max="14594" width="14.5" customWidth="1"/>
    <col min="14595" max="14595" width="9.625" customWidth="1"/>
    <col min="14596" max="14596" width="10.375" customWidth="1"/>
    <col min="14599" max="14599" width="7.75" customWidth="1"/>
    <col min="14601" max="14601" width="7.25" customWidth="1"/>
    <col min="14603" max="14603" width="9.125" customWidth="1"/>
    <col min="14606" max="14606" width="9.5" customWidth="1"/>
    <col min="14607" max="14607" width="14" customWidth="1"/>
    <col min="14608" max="14608" width="7.25" customWidth="1"/>
    <col min="14609" max="14609" width="7.625" customWidth="1"/>
    <col min="14611" max="14611" width="10.75" customWidth="1"/>
    <col min="14614" max="14614" width="9" customWidth="1"/>
    <col min="14845" max="14845" width="9" customWidth="1"/>
    <col min="14846" max="14846" width="8.125" customWidth="1"/>
    <col min="14847" max="14847" width="9.25" customWidth="1"/>
    <col min="14848" max="14848" width="12.875" customWidth="1"/>
    <col min="14849" max="14849" width="36.625" customWidth="1"/>
    <col min="14850" max="14850" width="14.5" customWidth="1"/>
    <col min="14851" max="14851" width="9.625" customWidth="1"/>
    <col min="14852" max="14852" width="10.375" customWidth="1"/>
    <col min="14855" max="14855" width="7.75" customWidth="1"/>
    <col min="14857" max="14857" width="7.25" customWidth="1"/>
    <col min="14859" max="14859" width="9.125" customWidth="1"/>
    <col min="14862" max="14862" width="9.5" customWidth="1"/>
    <col min="14863" max="14863" width="14" customWidth="1"/>
    <col min="14864" max="14864" width="7.25" customWidth="1"/>
    <col min="14865" max="14865" width="7.625" customWidth="1"/>
    <col min="14867" max="14867" width="10.75" customWidth="1"/>
    <col min="14870" max="14870" width="9" customWidth="1"/>
    <col min="15101" max="15101" width="9" customWidth="1"/>
    <col min="15102" max="15102" width="8.125" customWidth="1"/>
    <col min="15103" max="15103" width="9.25" customWidth="1"/>
    <col min="15104" max="15104" width="12.875" customWidth="1"/>
    <col min="15105" max="15105" width="36.625" customWidth="1"/>
    <col min="15106" max="15106" width="14.5" customWidth="1"/>
    <col min="15107" max="15107" width="9.625" customWidth="1"/>
    <col min="15108" max="15108" width="10.375" customWidth="1"/>
    <col min="15111" max="15111" width="7.75" customWidth="1"/>
    <col min="15113" max="15113" width="7.25" customWidth="1"/>
    <col min="15115" max="15115" width="9.125" customWidth="1"/>
    <col min="15118" max="15118" width="9.5" customWidth="1"/>
    <col min="15119" max="15119" width="14" customWidth="1"/>
    <col min="15120" max="15120" width="7.25" customWidth="1"/>
    <col min="15121" max="15121" width="7.625" customWidth="1"/>
    <col min="15123" max="15123" width="10.75" customWidth="1"/>
    <col min="15126" max="15126" width="9" customWidth="1"/>
    <col min="15357" max="15357" width="9" customWidth="1"/>
    <col min="15358" max="15358" width="8.125" customWidth="1"/>
    <col min="15359" max="15359" width="9.25" customWidth="1"/>
    <col min="15360" max="15360" width="12.875" customWidth="1"/>
    <col min="15361" max="15361" width="36.625" customWidth="1"/>
    <col min="15362" max="15362" width="14.5" customWidth="1"/>
    <col min="15363" max="15363" width="9.625" customWidth="1"/>
    <col min="15364" max="15364" width="10.375" customWidth="1"/>
    <col min="15367" max="15367" width="7.75" customWidth="1"/>
    <col min="15369" max="15369" width="7.25" customWidth="1"/>
    <col min="15371" max="15371" width="9.125" customWidth="1"/>
    <col min="15374" max="15374" width="9.5" customWidth="1"/>
    <col min="15375" max="15375" width="14" customWidth="1"/>
    <col min="15376" max="15376" width="7.25" customWidth="1"/>
    <col min="15377" max="15377" width="7.625" customWidth="1"/>
    <col min="15379" max="15379" width="10.75" customWidth="1"/>
    <col min="15382" max="15382" width="9" customWidth="1"/>
    <col min="15613" max="15613" width="9" customWidth="1"/>
    <col min="15614" max="15614" width="8.125" customWidth="1"/>
    <col min="15615" max="15615" width="9.25" customWidth="1"/>
    <col min="15616" max="15616" width="12.875" customWidth="1"/>
    <col min="15617" max="15617" width="36.625" customWidth="1"/>
    <col min="15618" max="15618" width="14.5" customWidth="1"/>
    <col min="15619" max="15619" width="9.625" customWidth="1"/>
    <col min="15620" max="15620" width="10.375" customWidth="1"/>
    <col min="15623" max="15623" width="7.75" customWidth="1"/>
    <col min="15625" max="15625" width="7.25" customWidth="1"/>
    <col min="15627" max="15627" width="9.125" customWidth="1"/>
    <col min="15630" max="15630" width="9.5" customWidth="1"/>
    <col min="15631" max="15631" width="14" customWidth="1"/>
    <col min="15632" max="15632" width="7.25" customWidth="1"/>
    <col min="15633" max="15633" width="7.625" customWidth="1"/>
    <col min="15635" max="15635" width="10.75" customWidth="1"/>
    <col min="15638" max="15638" width="9" customWidth="1"/>
    <col min="15869" max="15869" width="9" customWidth="1"/>
    <col min="15870" max="15870" width="8.125" customWidth="1"/>
    <col min="15871" max="15871" width="9.25" customWidth="1"/>
    <col min="15872" max="15872" width="12.875" customWidth="1"/>
    <col min="15873" max="15873" width="36.625" customWidth="1"/>
    <col min="15874" max="15874" width="14.5" customWidth="1"/>
    <col min="15875" max="15875" width="9.625" customWidth="1"/>
    <col min="15876" max="15876" width="10.375" customWidth="1"/>
    <col min="15879" max="15879" width="7.75" customWidth="1"/>
    <col min="15881" max="15881" width="7.25" customWidth="1"/>
    <col min="15883" max="15883" width="9.125" customWidth="1"/>
    <col min="15886" max="15886" width="9.5" customWidth="1"/>
    <col min="15887" max="15887" width="14" customWidth="1"/>
    <col min="15888" max="15888" width="7.25" customWidth="1"/>
    <col min="15889" max="15889" width="7.625" customWidth="1"/>
    <col min="15891" max="15891" width="10.75" customWidth="1"/>
    <col min="15894" max="15894" width="9" customWidth="1"/>
    <col min="16125" max="16125" width="9" customWidth="1"/>
    <col min="16126" max="16126" width="8.125" customWidth="1"/>
    <col min="16127" max="16127" width="9.25" customWidth="1"/>
    <col min="16128" max="16128" width="12.875" customWidth="1"/>
    <col min="16129" max="16129" width="36.625" customWidth="1"/>
    <col min="16130" max="16130" width="14.5" customWidth="1"/>
    <col min="16131" max="16131" width="9.625" customWidth="1"/>
    <col min="16132" max="16132" width="10.375" customWidth="1"/>
    <col min="16135" max="16135" width="7.75" customWidth="1"/>
    <col min="16137" max="16137" width="7.25" customWidth="1"/>
    <col min="16139" max="16139" width="9.125" customWidth="1"/>
    <col min="16142" max="16142" width="9.5" customWidth="1"/>
    <col min="16143" max="16143" width="14" customWidth="1"/>
    <col min="16144" max="16144" width="7.25" customWidth="1"/>
    <col min="16145" max="16145" width="7.625" customWidth="1"/>
    <col min="16147" max="16147" width="10.75" customWidth="1"/>
    <col min="16150" max="16150" width="9" customWidth="1"/>
  </cols>
  <sheetData>
    <row r="1" spans="1:22" ht="45.95" customHeight="1" x14ac:dyDescent="0.15">
      <c r="A1" s="102" t="s">
        <v>0</v>
      </c>
      <c r="B1" s="102"/>
      <c r="C1" s="102"/>
      <c r="D1" s="103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</row>
    <row r="2" spans="1:22" ht="53.1" customHeight="1" x14ac:dyDescent="0.15">
      <c r="A2" s="1" t="s">
        <v>1</v>
      </c>
      <c r="B2" s="1" t="s">
        <v>2</v>
      </c>
      <c r="C2" s="1" t="s">
        <v>3</v>
      </c>
      <c r="D2" s="1" t="s">
        <v>287</v>
      </c>
      <c r="E2" s="1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  <c r="K2" s="3" t="s">
        <v>11</v>
      </c>
      <c r="L2" s="3" t="s">
        <v>10</v>
      </c>
      <c r="M2" s="3" t="s">
        <v>12</v>
      </c>
      <c r="N2" s="3" t="s">
        <v>10</v>
      </c>
      <c r="O2" s="3" t="s">
        <v>13</v>
      </c>
      <c r="P2" s="3" t="s">
        <v>10</v>
      </c>
      <c r="Q2" s="3" t="s">
        <v>14</v>
      </c>
      <c r="R2" s="3" t="s">
        <v>15</v>
      </c>
      <c r="S2" s="3" t="s">
        <v>16</v>
      </c>
      <c r="T2" s="3" t="s">
        <v>17</v>
      </c>
      <c r="U2" s="3" t="s">
        <v>18</v>
      </c>
      <c r="V2" s="5" t="s">
        <v>19</v>
      </c>
    </row>
    <row r="3" spans="1:22" ht="36.75" customHeight="1" x14ac:dyDescent="0.15">
      <c r="A3" s="6">
        <v>1</v>
      </c>
      <c r="B3" s="6" t="s">
        <v>21</v>
      </c>
      <c r="C3" s="6" t="s">
        <v>349</v>
      </c>
      <c r="D3" s="6" t="s">
        <v>23</v>
      </c>
      <c r="E3" s="7" t="s">
        <v>215</v>
      </c>
      <c r="F3" s="29">
        <v>290.76230000000004</v>
      </c>
      <c r="G3" s="29">
        <v>155.55735447329999</v>
      </c>
      <c r="H3" s="8">
        <f>F3+G3</f>
        <v>446.31965447330003</v>
      </c>
      <c r="I3" s="48">
        <f>冲压工序!F14</f>
        <v>2.9558000000000004</v>
      </c>
      <c r="J3" s="48">
        <f>冲压工序!G14</f>
        <v>1.7032</v>
      </c>
      <c r="K3" s="48">
        <f>焊接工序!J4</f>
        <v>5.5112933333333363</v>
      </c>
      <c r="L3" s="48">
        <f>焊接工序!N10</f>
        <v>2.9806988175675695</v>
      </c>
      <c r="M3" s="48">
        <f>底座组装工序!J9</f>
        <v>16.229999999999997</v>
      </c>
      <c r="N3" s="48">
        <f>底座组装工序!K9</f>
        <v>2.0079857142857143</v>
      </c>
      <c r="O3" s="48">
        <f>电泳工序!E11</f>
        <v>2.3484363629681346</v>
      </c>
      <c r="P3" s="48">
        <f>电泳工序!F11</f>
        <v>3.7357553750597199</v>
      </c>
      <c r="Q3" s="49">
        <f>SUM(I3:P3)</f>
        <v>37.473169603214465</v>
      </c>
      <c r="R3" s="49">
        <f>(G3+Q3)*1.18</f>
        <v>227.77601841028707</v>
      </c>
      <c r="S3" s="49">
        <v>0.7</v>
      </c>
      <c r="T3" s="49">
        <f>10679.61/960</f>
        <v>11.124593750000001</v>
      </c>
      <c r="U3" s="49">
        <f>F3*1.03</f>
        <v>299.48516900000004</v>
      </c>
      <c r="V3" s="49">
        <f>SUM(R3:U3)</f>
        <v>539.08578116028707</v>
      </c>
    </row>
  </sheetData>
  <mergeCells count="1">
    <mergeCell ref="A1:V1"/>
  </mergeCells>
  <phoneticPr fontId="3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AAAA0-0EAD-45A5-ACFD-66C66B18D218}">
  <dimension ref="A1:M141"/>
  <sheetViews>
    <sheetView topLeftCell="A31" workbookViewId="0">
      <selection activeCell="D98" sqref="D98"/>
    </sheetView>
  </sheetViews>
  <sheetFormatPr defaultColWidth="9.125" defaultRowHeight="14.25" x14ac:dyDescent="0.15"/>
  <cols>
    <col min="1" max="1" width="9.5" style="12" bestFit="1" customWidth="1"/>
    <col min="2" max="2" width="12.25" style="12" bestFit="1" customWidth="1"/>
    <col min="3" max="3" width="9.75" style="12" bestFit="1" customWidth="1"/>
    <col min="4" max="4" width="9.5" style="12" bestFit="1" customWidth="1"/>
    <col min="5" max="5" width="8.125" style="12" bestFit="1" customWidth="1"/>
    <col min="6" max="6" width="20.5" style="12" bestFit="1" customWidth="1"/>
    <col min="7" max="7" width="8.25" style="12" bestFit="1" customWidth="1"/>
    <col min="8" max="8" width="9" style="12" bestFit="1" customWidth="1"/>
    <col min="9" max="11" width="7.5" style="12" bestFit="1" customWidth="1"/>
    <col min="12" max="13" width="8" style="22" bestFit="1" customWidth="1"/>
    <col min="14" max="16384" width="9.125" style="12"/>
  </cols>
  <sheetData>
    <row r="1" spans="1:13" ht="18" customHeight="1" x14ac:dyDescent="0.15">
      <c r="A1" s="10" t="s">
        <v>27</v>
      </c>
      <c r="B1" s="10" t="s">
        <v>28</v>
      </c>
      <c r="C1" s="10" t="s">
        <v>29</v>
      </c>
      <c r="D1" s="10" t="s">
        <v>30</v>
      </c>
      <c r="E1" s="10" t="s">
        <v>31</v>
      </c>
      <c r="F1" s="10" t="s">
        <v>32</v>
      </c>
      <c r="G1" s="10" t="s">
        <v>33</v>
      </c>
      <c r="H1" s="11" t="s">
        <v>34</v>
      </c>
      <c r="I1" s="10" t="s">
        <v>35</v>
      </c>
      <c r="J1" s="11" t="s">
        <v>36</v>
      </c>
      <c r="K1" s="11" t="s">
        <v>37</v>
      </c>
      <c r="L1" s="24" t="s">
        <v>286</v>
      </c>
      <c r="M1" s="24" t="s">
        <v>285</v>
      </c>
    </row>
    <row r="2" spans="1:13" x14ac:dyDescent="0.15">
      <c r="A2" s="13" t="s">
        <v>24</v>
      </c>
      <c r="B2" s="13" t="s">
        <v>26</v>
      </c>
      <c r="C2" s="14" t="s">
        <v>39</v>
      </c>
      <c r="D2" s="13" t="s">
        <v>40</v>
      </c>
      <c r="E2" s="14" t="s">
        <v>156</v>
      </c>
      <c r="F2" s="14" t="s">
        <v>42</v>
      </c>
      <c r="G2" s="14" t="s">
        <v>43</v>
      </c>
      <c r="H2" s="15">
        <v>1</v>
      </c>
      <c r="I2" s="14" t="s">
        <v>38</v>
      </c>
      <c r="J2" s="16">
        <v>0.22339999999999999</v>
      </c>
      <c r="K2" s="17">
        <f>H2*J2</f>
        <v>0.22339999999999999</v>
      </c>
      <c r="L2" s="23">
        <f t="shared" ref="L2:L31" si="0">K2</f>
        <v>0.22339999999999999</v>
      </c>
      <c r="M2" s="23"/>
    </row>
    <row r="3" spans="1:13" x14ac:dyDescent="0.15">
      <c r="A3" s="18" t="s">
        <v>24</v>
      </c>
      <c r="B3" s="18" t="s">
        <v>26</v>
      </c>
      <c r="C3" s="19" t="s">
        <v>39</v>
      </c>
      <c r="D3" s="18" t="s">
        <v>44</v>
      </c>
      <c r="E3" s="19" t="s">
        <v>45</v>
      </c>
      <c r="F3" s="19" t="s">
        <v>46</v>
      </c>
      <c r="G3" s="19" t="s">
        <v>43</v>
      </c>
      <c r="H3" s="20">
        <v>1</v>
      </c>
      <c r="I3" s="19" t="s">
        <v>38</v>
      </c>
      <c r="J3" s="21">
        <v>0.33929999999999999</v>
      </c>
      <c r="K3" s="17">
        <f t="shared" ref="K3:K50" si="1">H3*J3</f>
        <v>0.33929999999999999</v>
      </c>
      <c r="L3" s="23">
        <f t="shared" si="0"/>
        <v>0.33929999999999999</v>
      </c>
      <c r="M3" s="23"/>
    </row>
    <row r="4" spans="1:13" x14ac:dyDescent="0.15">
      <c r="A4" s="13" t="s">
        <v>24</v>
      </c>
      <c r="B4" s="13" t="s">
        <v>26</v>
      </c>
      <c r="C4" s="14" t="s">
        <v>39</v>
      </c>
      <c r="D4" s="13" t="s">
        <v>47</v>
      </c>
      <c r="E4" s="14" t="s">
        <v>45</v>
      </c>
      <c r="F4" s="14" t="s">
        <v>48</v>
      </c>
      <c r="G4" s="14" t="s">
        <v>49</v>
      </c>
      <c r="H4" s="15">
        <v>1</v>
      </c>
      <c r="I4" s="14" t="s">
        <v>38</v>
      </c>
      <c r="J4" s="16">
        <v>0.27</v>
      </c>
      <c r="K4" s="17">
        <f t="shared" si="1"/>
        <v>0.27</v>
      </c>
      <c r="L4" s="23">
        <f t="shared" si="0"/>
        <v>0.27</v>
      </c>
      <c r="M4" s="23"/>
    </row>
    <row r="5" spans="1:13" x14ac:dyDescent="0.15">
      <c r="A5" s="18" t="s">
        <v>24</v>
      </c>
      <c r="B5" s="18" t="s">
        <v>26</v>
      </c>
      <c r="C5" s="19" t="s">
        <v>39</v>
      </c>
      <c r="D5" s="18" t="s">
        <v>50</v>
      </c>
      <c r="E5" s="19" t="s">
        <v>156</v>
      </c>
      <c r="F5" s="19" t="s">
        <v>51</v>
      </c>
      <c r="G5" s="19" t="s">
        <v>43</v>
      </c>
      <c r="H5" s="20">
        <v>28</v>
      </c>
      <c r="I5" s="19" t="s">
        <v>38</v>
      </c>
      <c r="J5" s="21">
        <v>7.0000000000000007E-2</v>
      </c>
      <c r="K5" s="17">
        <f t="shared" si="1"/>
        <v>1.9600000000000002</v>
      </c>
      <c r="L5" s="23">
        <f t="shared" si="0"/>
        <v>1.9600000000000002</v>
      </c>
      <c r="M5" s="23"/>
    </row>
    <row r="6" spans="1:13" x14ac:dyDescent="0.15">
      <c r="A6" s="13" t="s">
        <v>24</v>
      </c>
      <c r="B6" s="13" t="s">
        <v>26</v>
      </c>
      <c r="C6" s="14" t="s">
        <v>39</v>
      </c>
      <c r="D6" s="13" t="s">
        <v>52</v>
      </c>
      <c r="E6" s="14" t="s">
        <v>45</v>
      </c>
      <c r="F6" s="14" t="s">
        <v>53</v>
      </c>
      <c r="G6" s="14" t="s">
        <v>54</v>
      </c>
      <c r="H6" s="15">
        <v>6</v>
      </c>
      <c r="I6" s="14" t="s">
        <v>55</v>
      </c>
      <c r="J6" s="16">
        <v>0.08</v>
      </c>
      <c r="K6" s="17">
        <f t="shared" si="1"/>
        <v>0.48</v>
      </c>
      <c r="L6" s="23">
        <f t="shared" si="0"/>
        <v>0.48</v>
      </c>
      <c r="M6" s="23"/>
    </row>
    <row r="7" spans="1:13" x14ac:dyDescent="0.15">
      <c r="A7" s="13" t="s">
        <v>24</v>
      </c>
      <c r="B7" s="13" t="s">
        <v>26</v>
      </c>
      <c r="C7" s="14" t="s">
        <v>39</v>
      </c>
      <c r="D7" s="13" t="s">
        <v>56</v>
      </c>
      <c r="E7" s="14" t="s">
        <v>45</v>
      </c>
      <c r="F7" s="14" t="s">
        <v>57</v>
      </c>
      <c r="G7" s="14" t="s">
        <v>58</v>
      </c>
      <c r="H7" s="15">
        <v>3</v>
      </c>
      <c r="I7" s="14" t="s">
        <v>38</v>
      </c>
      <c r="J7" s="16">
        <v>8.8999999999999996E-2</v>
      </c>
      <c r="K7" s="17">
        <f t="shared" si="1"/>
        <v>0.26700000000000002</v>
      </c>
      <c r="L7" s="23">
        <f t="shared" si="0"/>
        <v>0.26700000000000002</v>
      </c>
      <c r="M7" s="23"/>
    </row>
    <row r="8" spans="1:13" x14ac:dyDescent="0.15">
      <c r="A8" s="18" t="s">
        <v>24</v>
      </c>
      <c r="B8" s="18" t="s">
        <v>26</v>
      </c>
      <c r="C8" s="19" t="s">
        <v>39</v>
      </c>
      <c r="D8" s="18" t="s">
        <v>59</v>
      </c>
      <c r="E8" s="19" t="s">
        <v>45</v>
      </c>
      <c r="F8" s="19" t="s">
        <v>60</v>
      </c>
      <c r="G8" s="19" t="s">
        <v>61</v>
      </c>
      <c r="H8" s="20">
        <v>1</v>
      </c>
      <c r="I8" s="19" t="s">
        <v>38</v>
      </c>
      <c r="J8" s="21">
        <v>8.2199999999999995E-2</v>
      </c>
      <c r="K8" s="17">
        <f t="shared" si="1"/>
        <v>8.2199999999999995E-2</v>
      </c>
      <c r="L8" s="23">
        <f t="shared" si="0"/>
        <v>8.2199999999999995E-2</v>
      </c>
      <c r="M8" s="23"/>
    </row>
    <row r="9" spans="1:13" x14ac:dyDescent="0.15">
      <c r="A9" s="18" t="s">
        <v>24</v>
      </c>
      <c r="B9" s="18" t="s">
        <v>26</v>
      </c>
      <c r="C9" s="19" t="s">
        <v>39</v>
      </c>
      <c r="D9" s="18" t="s">
        <v>62</v>
      </c>
      <c r="E9" s="19" t="s">
        <v>45</v>
      </c>
      <c r="F9" s="19" t="s">
        <v>63</v>
      </c>
      <c r="G9" s="19" t="s">
        <v>64</v>
      </c>
      <c r="H9" s="20">
        <v>1</v>
      </c>
      <c r="I9" s="19" t="s">
        <v>38</v>
      </c>
      <c r="J9" s="21">
        <v>3.3500000000000002E-2</v>
      </c>
      <c r="K9" s="17">
        <f t="shared" si="1"/>
        <v>3.3500000000000002E-2</v>
      </c>
      <c r="L9" s="23">
        <f t="shared" si="0"/>
        <v>3.3500000000000002E-2</v>
      </c>
      <c r="M9" s="23"/>
    </row>
    <row r="10" spans="1:13" x14ac:dyDescent="0.15">
      <c r="A10" s="13" t="s">
        <v>24</v>
      </c>
      <c r="B10" s="13" t="s">
        <v>26</v>
      </c>
      <c r="C10" s="14" t="s">
        <v>39</v>
      </c>
      <c r="D10" s="13" t="s">
        <v>65</v>
      </c>
      <c r="E10" s="14" t="s">
        <v>45</v>
      </c>
      <c r="F10" s="14" t="s">
        <v>66</v>
      </c>
      <c r="G10" s="14" t="s">
        <v>43</v>
      </c>
      <c r="H10" s="15">
        <v>1</v>
      </c>
      <c r="I10" s="14" t="s">
        <v>38</v>
      </c>
      <c r="J10" s="16">
        <v>1.3</v>
      </c>
      <c r="K10" s="17">
        <f t="shared" si="1"/>
        <v>1.3</v>
      </c>
      <c r="L10" s="23">
        <f t="shared" si="0"/>
        <v>1.3</v>
      </c>
      <c r="M10" s="23"/>
    </row>
    <row r="11" spans="1:13" x14ac:dyDescent="0.15">
      <c r="A11" s="18" t="s">
        <v>24</v>
      </c>
      <c r="B11" s="18" t="s">
        <v>26</v>
      </c>
      <c r="C11" s="19" t="s">
        <v>39</v>
      </c>
      <c r="D11" s="18" t="s">
        <v>67</v>
      </c>
      <c r="E11" s="19" t="s">
        <v>45</v>
      </c>
      <c r="F11" s="19" t="s">
        <v>68</v>
      </c>
      <c r="G11" s="19" t="s">
        <v>20</v>
      </c>
      <c r="H11" s="20">
        <v>1</v>
      </c>
      <c r="I11" s="19" t="s">
        <v>38</v>
      </c>
      <c r="J11" s="21">
        <v>0.99119999999999997</v>
      </c>
      <c r="K11" s="17">
        <f>H11*J11</f>
        <v>0.99119999999999997</v>
      </c>
      <c r="L11" s="23">
        <f t="shared" si="0"/>
        <v>0.99119999999999997</v>
      </c>
      <c r="M11" s="23"/>
    </row>
    <row r="12" spans="1:13" x14ac:dyDescent="0.15">
      <c r="A12" s="13" t="s">
        <v>24</v>
      </c>
      <c r="B12" s="13" t="s">
        <v>26</v>
      </c>
      <c r="C12" s="14" t="s">
        <v>39</v>
      </c>
      <c r="D12" s="13" t="s">
        <v>69</v>
      </c>
      <c r="E12" s="14" t="s">
        <v>45</v>
      </c>
      <c r="F12" s="14" t="s">
        <v>70</v>
      </c>
      <c r="G12" s="14" t="s">
        <v>43</v>
      </c>
      <c r="H12" s="15">
        <v>1</v>
      </c>
      <c r="I12" s="14" t="s">
        <v>38</v>
      </c>
      <c r="J12" s="16">
        <v>5.6399999999999999E-2</v>
      </c>
      <c r="K12" s="17">
        <f t="shared" si="1"/>
        <v>5.6399999999999999E-2</v>
      </c>
      <c r="L12" s="23">
        <f t="shared" si="0"/>
        <v>5.6399999999999999E-2</v>
      </c>
      <c r="M12" s="23"/>
    </row>
    <row r="13" spans="1:13" x14ac:dyDescent="0.15">
      <c r="A13" s="18" t="s">
        <v>24</v>
      </c>
      <c r="B13" s="18" t="s">
        <v>26</v>
      </c>
      <c r="C13" s="19" t="s">
        <v>39</v>
      </c>
      <c r="D13" s="18" t="s">
        <v>71</v>
      </c>
      <c r="E13" s="19" t="s">
        <v>45</v>
      </c>
      <c r="F13" s="19" t="s">
        <v>72</v>
      </c>
      <c r="G13" s="19" t="s">
        <v>73</v>
      </c>
      <c r="H13" s="20">
        <v>1</v>
      </c>
      <c r="I13" s="19" t="s">
        <v>38</v>
      </c>
      <c r="J13" s="21">
        <v>2.3099999999999999E-2</v>
      </c>
      <c r="K13" s="17">
        <f t="shared" si="1"/>
        <v>2.3099999999999999E-2</v>
      </c>
      <c r="L13" s="23">
        <f t="shared" si="0"/>
        <v>2.3099999999999999E-2</v>
      </c>
      <c r="M13" s="23"/>
    </row>
    <row r="14" spans="1:13" x14ac:dyDescent="0.15">
      <c r="A14" s="18" t="s">
        <v>24</v>
      </c>
      <c r="B14" s="18" t="s">
        <v>26</v>
      </c>
      <c r="C14" s="19" t="s">
        <v>39</v>
      </c>
      <c r="D14" s="18" t="s">
        <v>74</v>
      </c>
      <c r="E14" s="19" t="s">
        <v>45</v>
      </c>
      <c r="F14" s="19" t="s">
        <v>75</v>
      </c>
      <c r="G14" s="19" t="s">
        <v>43</v>
      </c>
      <c r="H14" s="20">
        <v>6</v>
      </c>
      <c r="I14" s="19" t="s">
        <v>55</v>
      </c>
      <c r="J14" s="21">
        <v>0.17699999999999999</v>
      </c>
      <c r="K14" s="17">
        <f t="shared" si="1"/>
        <v>1.0619999999999998</v>
      </c>
      <c r="L14" s="23">
        <f t="shared" si="0"/>
        <v>1.0619999999999998</v>
      </c>
      <c r="M14" s="23"/>
    </row>
    <row r="15" spans="1:13" x14ac:dyDescent="0.15">
      <c r="A15" s="13" t="s">
        <v>24</v>
      </c>
      <c r="B15" s="13" t="s">
        <v>26</v>
      </c>
      <c r="C15" s="14" t="s">
        <v>39</v>
      </c>
      <c r="D15" s="13" t="s">
        <v>76</v>
      </c>
      <c r="E15" s="14" t="s">
        <v>45</v>
      </c>
      <c r="F15" s="14" t="s">
        <v>77</v>
      </c>
      <c r="G15" s="14" t="s">
        <v>43</v>
      </c>
      <c r="H15" s="15">
        <v>1</v>
      </c>
      <c r="I15" s="14" t="s">
        <v>55</v>
      </c>
      <c r="J15" s="16">
        <v>5.4999999999999997E-3</v>
      </c>
      <c r="K15" s="17">
        <f t="shared" si="1"/>
        <v>5.4999999999999997E-3</v>
      </c>
      <c r="L15" s="23">
        <f t="shared" si="0"/>
        <v>5.4999999999999997E-3</v>
      </c>
      <c r="M15" s="23"/>
    </row>
    <row r="16" spans="1:13" x14ac:dyDescent="0.15">
      <c r="A16" s="18" t="s">
        <v>24</v>
      </c>
      <c r="B16" s="18" t="s">
        <v>26</v>
      </c>
      <c r="C16" s="19" t="s">
        <v>39</v>
      </c>
      <c r="D16" s="18" t="s">
        <v>78</v>
      </c>
      <c r="E16" s="19" t="s">
        <v>45</v>
      </c>
      <c r="F16" s="19" t="s">
        <v>79</v>
      </c>
      <c r="G16" s="19" t="s">
        <v>80</v>
      </c>
      <c r="H16" s="20">
        <v>1</v>
      </c>
      <c r="I16" s="19" t="s">
        <v>55</v>
      </c>
      <c r="J16" s="21">
        <v>1.4999999999999999E-2</v>
      </c>
      <c r="K16" s="17">
        <f t="shared" si="1"/>
        <v>1.4999999999999999E-2</v>
      </c>
      <c r="L16" s="23">
        <f t="shared" si="0"/>
        <v>1.4999999999999999E-2</v>
      </c>
      <c r="M16" s="23"/>
    </row>
    <row r="17" spans="1:13" x14ac:dyDescent="0.15">
      <c r="A17" s="13" t="s">
        <v>24</v>
      </c>
      <c r="B17" s="13" t="s">
        <v>26</v>
      </c>
      <c r="C17" s="14" t="s">
        <v>39</v>
      </c>
      <c r="D17" s="13" t="s">
        <v>81</v>
      </c>
      <c r="E17" s="14" t="s">
        <v>45</v>
      </c>
      <c r="F17" s="14" t="s">
        <v>82</v>
      </c>
      <c r="G17" s="14" t="s">
        <v>43</v>
      </c>
      <c r="H17" s="15">
        <v>1</v>
      </c>
      <c r="I17" s="14" t="s">
        <v>55</v>
      </c>
      <c r="J17" s="16">
        <v>1.37E-2</v>
      </c>
      <c r="K17" s="17">
        <f t="shared" si="1"/>
        <v>1.37E-2</v>
      </c>
      <c r="L17" s="23">
        <f t="shared" si="0"/>
        <v>1.37E-2</v>
      </c>
      <c r="M17" s="23"/>
    </row>
    <row r="18" spans="1:13" x14ac:dyDescent="0.15">
      <c r="A18" s="18" t="s">
        <v>24</v>
      </c>
      <c r="B18" s="18" t="s">
        <v>26</v>
      </c>
      <c r="C18" s="19" t="s">
        <v>39</v>
      </c>
      <c r="D18" s="18" t="s">
        <v>83</v>
      </c>
      <c r="E18" s="19" t="s">
        <v>45</v>
      </c>
      <c r="F18" s="19" t="s">
        <v>84</v>
      </c>
      <c r="G18" s="19" t="s">
        <v>80</v>
      </c>
      <c r="H18" s="20">
        <v>1</v>
      </c>
      <c r="I18" s="19" t="s">
        <v>55</v>
      </c>
      <c r="J18" s="21">
        <v>8.8000000000000005E-3</v>
      </c>
      <c r="K18" s="17">
        <f t="shared" si="1"/>
        <v>8.8000000000000005E-3</v>
      </c>
      <c r="L18" s="23">
        <f t="shared" si="0"/>
        <v>8.8000000000000005E-3</v>
      </c>
      <c r="M18" s="23"/>
    </row>
    <row r="19" spans="1:13" x14ac:dyDescent="0.15">
      <c r="A19" s="13" t="s">
        <v>24</v>
      </c>
      <c r="B19" s="13" t="s">
        <v>26</v>
      </c>
      <c r="C19" s="14" t="s">
        <v>39</v>
      </c>
      <c r="D19" s="13" t="s">
        <v>85</v>
      </c>
      <c r="E19" s="14" t="s">
        <v>45</v>
      </c>
      <c r="F19" s="14" t="s">
        <v>86</v>
      </c>
      <c r="G19" s="14" t="s">
        <v>87</v>
      </c>
      <c r="H19" s="15">
        <v>1</v>
      </c>
      <c r="I19" s="14" t="s">
        <v>38</v>
      </c>
      <c r="J19" s="16">
        <v>0.2</v>
      </c>
      <c r="K19" s="17">
        <f t="shared" si="1"/>
        <v>0.2</v>
      </c>
      <c r="L19" s="23">
        <f t="shared" si="0"/>
        <v>0.2</v>
      </c>
      <c r="M19" s="23"/>
    </row>
    <row r="20" spans="1:13" x14ac:dyDescent="0.15">
      <c r="A20" s="18" t="s">
        <v>24</v>
      </c>
      <c r="B20" s="18" t="s">
        <v>26</v>
      </c>
      <c r="C20" s="19" t="s">
        <v>39</v>
      </c>
      <c r="D20" s="18" t="s">
        <v>88</v>
      </c>
      <c r="E20" s="19" t="s">
        <v>45</v>
      </c>
      <c r="F20" s="19" t="s">
        <v>89</v>
      </c>
      <c r="G20" s="19" t="s">
        <v>43</v>
      </c>
      <c r="H20" s="20">
        <v>2</v>
      </c>
      <c r="I20" s="19" t="s">
        <v>38</v>
      </c>
      <c r="J20" s="21">
        <v>0.22</v>
      </c>
      <c r="K20" s="17">
        <f t="shared" si="1"/>
        <v>0.44</v>
      </c>
      <c r="L20" s="23">
        <f t="shared" si="0"/>
        <v>0.44</v>
      </c>
      <c r="M20" s="23"/>
    </row>
    <row r="21" spans="1:13" x14ac:dyDescent="0.15">
      <c r="A21" s="13" t="s">
        <v>24</v>
      </c>
      <c r="B21" s="13" t="s">
        <v>26</v>
      </c>
      <c r="C21" s="14" t="s">
        <v>39</v>
      </c>
      <c r="D21" s="13" t="s">
        <v>90</v>
      </c>
      <c r="E21" s="14" t="s">
        <v>45</v>
      </c>
      <c r="F21" s="14" t="s">
        <v>91</v>
      </c>
      <c r="G21" s="14" t="s">
        <v>92</v>
      </c>
      <c r="H21" s="15">
        <v>4</v>
      </c>
      <c r="I21" s="14" t="s">
        <v>38</v>
      </c>
      <c r="J21" s="16">
        <v>0.35</v>
      </c>
      <c r="K21" s="17">
        <f t="shared" si="1"/>
        <v>1.4</v>
      </c>
      <c r="L21" s="23">
        <f t="shared" si="0"/>
        <v>1.4</v>
      </c>
      <c r="M21" s="23"/>
    </row>
    <row r="22" spans="1:13" x14ac:dyDescent="0.15">
      <c r="A22" s="18" t="s">
        <v>24</v>
      </c>
      <c r="B22" s="18" t="s">
        <v>26</v>
      </c>
      <c r="C22" s="19" t="s">
        <v>39</v>
      </c>
      <c r="D22" s="18" t="s">
        <v>93</v>
      </c>
      <c r="E22" s="19" t="s">
        <v>45</v>
      </c>
      <c r="F22" s="19" t="s">
        <v>94</v>
      </c>
      <c r="G22" s="19" t="s">
        <v>43</v>
      </c>
      <c r="H22" s="20">
        <v>2</v>
      </c>
      <c r="I22" s="19" t="s">
        <v>38</v>
      </c>
      <c r="J22" s="21">
        <v>0.17799999999999999</v>
      </c>
      <c r="K22" s="17">
        <f t="shared" si="1"/>
        <v>0.35599999999999998</v>
      </c>
      <c r="L22" s="23">
        <f t="shared" si="0"/>
        <v>0.35599999999999998</v>
      </c>
      <c r="M22" s="23"/>
    </row>
    <row r="23" spans="1:13" x14ac:dyDescent="0.15">
      <c r="A23" s="13" t="s">
        <v>24</v>
      </c>
      <c r="B23" s="13" t="s">
        <v>26</v>
      </c>
      <c r="C23" s="14" t="s">
        <v>39</v>
      </c>
      <c r="D23" s="13" t="s">
        <v>95</v>
      </c>
      <c r="E23" s="14" t="s">
        <v>45</v>
      </c>
      <c r="F23" s="14" t="s">
        <v>96</v>
      </c>
      <c r="G23" s="14" t="s">
        <v>43</v>
      </c>
      <c r="H23" s="15">
        <v>4</v>
      </c>
      <c r="I23" s="14" t="s">
        <v>38</v>
      </c>
      <c r="J23" s="16">
        <v>0.53100000000000003</v>
      </c>
      <c r="K23" s="17">
        <f t="shared" si="1"/>
        <v>2.1240000000000001</v>
      </c>
      <c r="L23" s="23">
        <f t="shared" si="0"/>
        <v>2.1240000000000001</v>
      </c>
      <c r="M23" s="23"/>
    </row>
    <row r="24" spans="1:13" x14ac:dyDescent="0.15">
      <c r="A24" s="18" t="s">
        <v>24</v>
      </c>
      <c r="B24" s="18" t="s">
        <v>26</v>
      </c>
      <c r="C24" s="19" t="s">
        <v>39</v>
      </c>
      <c r="D24" s="18" t="s">
        <v>97</v>
      </c>
      <c r="E24" s="19" t="s">
        <v>45</v>
      </c>
      <c r="F24" s="19" t="s">
        <v>98</v>
      </c>
      <c r="G24" s="19" t="s">
        <v>43</v>
      </c>
      <c r="H24" s="20">
        <v>2</v>
      </c>
      <c r="I24" s="19" t="s">
        <v>38</v>
      </c>
      <c r="J24" s="21">
        <v>1.161</v>
      </c>
      <c r="K24" s="17">
        <f t="shared" si="1"/>
        <v>2.3220000000000001</v>
      </c>
      <c r="L24" s="23">
        <f t="shared" si="0"/>
        <v>2.3220000000000001</v>
      </c>
      <c r="M24" s="23"/>
    </row>
    <row r="25" spans="1:13" x14ac:dyDescent="0.15">
      <c r="A25" s="13" t="s">
        <v>24</v>
      </c>
      <c r="B25" s="13" t="s">
        <v>26</v>
      </c>
      <c r="C25" s="14" t="s">
        <v>39</v>
      </c>
      <c r="D25" s="13" t="s">
        <v>99</v>
      </c>
      <c r="E25" s="14" t="s">
        <v>45</v>
      </c>
      <c r="F25" s="14" t="s">
        <v>100</v>
      </c>
      <c r="G25" s="14" t="s">
        <v>43</v>
      </c>
      <c r="H25" s="15">
        <v>4</v>
      </c>
      <c r="I25" s="14" t="s">
        <v>38</v>
      </c>
      <c r="J25" s="16">
        <v>0.49740000000000001</v>
      </c>
      <c r="K25" s="17">
        <f t="shared" si="1"/>
        <v>1.9896</v>
      </c>
      <c r="L25" s="23">
        <f t="shared" si="0"/>
        <v>1.9896</v>
      </c>
      <c r="M25" s="23"/>
    </row>
    <row r="26" spans="1:13" x14ac:dyDescent="0.15">
      <c r="A26" s="13" t="s">
        <v>24</v>
      </c>
      <c r="B26" s="13" t="s">
        <v>26</v>
      </c>
      <c r="C26" s="14" t="s">
        <v>39</v>
      </c>
      <c r="D26" s="13" t="s">
        <v>101</v>
      </c>
      <c r="E26" s="14" t="s">
        <v>156</v>
      </c>
      <c r="F26" s="14" t="s">
        <v>102</v>
      </c>
      <c r="G26" s="14" t="s">
        <v>43</v>
      </c>
      <c r="H26" s="15">
        <v>2</v>
      </c>
      <c r="I26" s="14" t="s">
        <v>38</v>
      </c>
      <c r="J26" s="16">
        <v>0.36809999999999998</v>
      </c>
      <c r="K26" s="17">
        <f t="shared" si="1"/>
        <v>0.73619999999999997</v>
      </c>
      <c r="L26" s="23">
        <f t="shared" si="0"/>
        <v>0.73619999999999997</v>
      </c>
      <c r="M26" s="23"/>
    </row>
    <row r="27" spans="1:13" x14ac:dyDescent="0.15">
      <c r="A27" s="13" t="s">
        <v>24</v>
      </c>
      <c r="B27" s="13" t="s">
        <v>26</v>
      </c>
      <c r="C27" s="14" t="s">
        <v>39</v>
      </c>
      <c r="D27" s="13" t="s">
        <v>104</v>
      </c>
      <c r="E27" s="14" t="s">
        <v>45</v>
      </c>
      <c r="F27" s="14" t="s">
        <v>105</v>
      </c>
      <c r="G27" s="14" t="s">
        <v>106</v>
      </c>
      <c r="H27" s="15">
        <v>1</v>
      </c>
      <c r="I27" s="14" t="s">
        <v>38</v>
      </c>
      <c r="J27" s="16">
        <v>0.53100000000000003</v>
      </c>
      <c r="K27" s="17">
        <f t="shared" si="1"/>
        <v>0.53100000000000003</v>
      </c>
      <c r="L27" s="23">
        <f t="shared" si="0"/>
        <v>0.53100000000000003</v>
      </c>
      <c r="M27" s="23"/>
    </row>
    <row r="28" spans="1:13" x14ac:dyDescent="0.15">
      <c r="A28" s="13" t="s">
        <v>24</v>
      </c>
      <c r="B28" s="13" t="s">
        <v>26</v>
      </c>
      <c r="C28" s="14" t="s">
        <v>39</v>
      </c>
      <c r="D28" s="13" t="s">
        <v>107</v>
      </c>
      <c r="E28" s="14" t="s">
        <v>45</v>
      </c>
      <c r="F28" s="14" t="s">
        <v>108</v>
      </c>
      <c r="G28" s="14" t="s">
        <v>106</v>
      </c>
      <c r="H28" s="15">
        <v>1</v>
      </c>
      <c r="I28" s="14" t="s">
        <v>38</v>
      </c>
      <c r="J28" s="16">
        <v>116.34</v>
      </c>
      <c r="K28" s="17">
        <f t="shared" si="1"/>
        <v>116.34</v>
      </c>
      <c r="L28" s="23">
        <f t="shared" si="0"/>
        <v>116.34</v>
      </c>
      <c r="M28" s="23"/>
    </row>
    <row r="29" spans="1:13" x14ac:dyDescent="0.15">
      <c r="A29" s="18" t="s">
        <v>24</v>
      </c>
      <c r="B29" s="18" t="s">
        <v>26</v>
      </c>
      <c r="C29" s="19" t="s">
        <v>39</v>
      </c>
      <c r="D29" s="18" t="s">
        <v>109</v>
      </c>
      <c r="E29" s="19" t="s">
        <v>45</v>
      </c>
      <c r="F29" s="19" t="s">
        <v>110</v>
      </c>
      <c r="G29" s="19" t="s">
        <v>43</v>
      </c>
      <c r="H29" s="20">
        <v>2</v>
      </c>
      <c r="I29" s="19" t="s">
        <v>38</v>
      </c>
      <c r="J29" s="21">
        <v>1.42</v>
      </c>
      <c r="K29" s="17">
        <f t="shared" si="1"/>
        <v>2.84</v>
      </c>
      <c r="L29" s="23">
        <f t="shared" si="0"/>
        <v>2.84</v>
      </c>
      <c r="M29" s="23"/>
    </row>
    <row r="30" spans="1:13" x14ac:dyDescent="0.15">
      <c r="A30" s="13" t="s">
        <v>24</v>
      </c>
      <c r="B30" s="13" t="s">
        <v>26</v>
      </c>
      <c r="C30" s="14" t="s">
        <v>39</v>
      </c>
      <c r="D30" s="13" t="s">
        <v>111</v>
      </c>
      <c r="E30" s="14" t="s">
        <v>45</v>
      </c>
      <c r="F30" s="14" t="s">
        <v>112</v>
      </c>
      <c r="G30" s="14" t="s">
        <v>43</v>
      </c>
      <c r="H30" s="15">
        <v>2</v>
      </c>
      <c r="I30" s="14" t="s">
        <v>38</v>
      </c>
      <c r="J30" s="16">
        <v>1.4073</v>
      </c>
      <c r="K30" s="17">
        <f t="shared" si="1"/>
        <v>2.8146</v>
      </c>
      <c r="L30" s="23">
        <f t="shared" si="0"/>
        <v>2.8146</v>
      </c>
      <c r="M30" s="23"/>
    </row>
    <row r="31" spans="1:13" x14ac:dyDescent="0.15">
      <c r="A31" s="18" t="s">
        <v>24</v>
      </c>
      <c r="B31" s="18" t="s">
        <v>26</v>
      </c>
      <c r="C31" s="19" t="s">
        <v>39</v>
      </c>
      <c r="D31" s="18" t="s">
        <v>113</v>
      </c>
      <c r="E31" s="19" t="s">
        <v>156</v>
      </c>
      <c r="F31" s="19" t="s">
        <v>114</v>
      </c>
      <c r="G31" s="19" t="s">
        <v>43</v>
      </c>
      <c r="H31" s="20">
        <v>4</v>
      </c>
      <c r="I31" s="19" t="s">
        <v>55</v>
      </c>
      <c r="J31" s="21">
        <v>0.72299999999999998</v>
      </c>
      <c r="K31" s="17">
        <f t="shared" si="1"/>
        <v>2.8919999999999999</v>
      </c>
      <c r="L31" s="23">
        <f t="shared" si="0"/>
        <v>2.8919999999999999</v>
      </c>
      <c r="M31" s="23"/>
    </row>
    <row r="32" spans="1:13" x14ac:dyDescent="0.15">
      <c r="A32" s="13" t="s">
        <v>24</v>
      </c>
      <c r="B32" s="13" t="s">
        <v>26</v>
      </c>
      <c r="C32" s="14" t="s">
        <v>39</v>
      </c>
      <c r="D32" s="13" t="s">
        <v>115</v>
      </c>
      <c r="E32" s="14" t="s">
        <v>41</v>
      </c>
      <c r="F32" s="14" t="s">
        <v>116</v>
      </c>
      <c r="G32" s="14" t="s">
        <v>106</v>
      </c>
      <c r="H32" s="15">
        <v>1</v>
      </c>
      <c r="I32" s="14" t="s">
        <v>38</v>
      </c>
      <c r="J32" s="16">
        <f>K54+K55</f>
        <v>3.8678269000000003</v>
      </c>
      <c r="K32" s="17">
        <f>H32*J32</f>
        <v>3.8678269000000003</v>
      </c>
      <c r="L32" s="23"/>
      <c r="M32" s="23">
        <f>K32</f>
        <v>3.8678269000000003</v>
      </c>
    </row>
    <row r="33" spans="1:13" x14ac:dyDescent="0.15">
      <c r="A33" s="18" t="s">
        <v>24</v>
      </c>
      <c r="B33" s="18" t="s">
        <v>26</v>
      </c>
      <c r="C33" s="19" t="s">
        <v>39</v>
      </c>
      <c r="D33" s="18" t="s">
        <v>117</v>
      </c>
      <c r="E33" s="19" t="s">
        <v>41</v>
      </c>
      <c r="F33" s="19" t="s">
        <v>118</v>
      </c>
      <c r="G33" s="19" t="s">
        <v>106</v>
      </c>
      <c r="H33" s="20">
        <v>1</v>
      </c>
      <c r="I33" s="19" t="s">
        <v>38</v>
      </c>
      <c r="J33" s="21">
        <f>K57+K58</f>
        <v>35.004905107812498</v>
      </c>
      <c r="K33" s="17">
        <f t="shared" si="1"/>
        <v>35.004905107812498</v>
      </c>
      <c r="L33" s="23"/>
      <c r="M33" s="23">
        <f t="shared" ref="M33:M38" si="2">K33</f>
        <v>35.004905107812498</v>
      </c>
    </row>
    <row r="34" spans="1:13" x14ac:dyDescent="0.15">
      <c r="A34" s="13" t="s">
        <v>24</v>
      </c>
      <c r="B34" s="13" t="s">
        <v>26</v>
      </c>
      <c r="C34" s="14" t="s">
        <v>39</v>
      </c>
      <c r="D34" s="13" t="s">
        <v>119</v>
      </c>
      <c r="E34" s="14" t="s">
        <v>41</v>
      </c>
      <c r="F34" s="14" t="s">
        <v>120</v>
      </c>
      <c r="G34" s="14" t="s">
        <v>106</v>
      </c>
      <c r="H34" s="15">
        <v>1</v>
      </c>
      <c r="I34" s="14" t="s">
        <v>38</v>
      </c>
      <c r="J34" s="16">
        <f>K68+K69</f>
        <v>27.812505935722495</v>
      </c>
      <c r="K34" s="17">
        <f t="shared" si="1"/>
        <v>27.812505935722495</v>
      </c>
      <c r="L34" s="23"/>
      <c r="M34" s="23">
        <f t="shared" si="2"/>
        <v>27.812505935722495</v>
      </c>
    </row>
    <row r="35" spans="1:13" x14ac:dyDescent="0.15">
      <c r="A35" s="13" t="s">
        <v>24</v>
      </c>
      <c r="B35" s="13" t="s">
        <v>26</v>
      </c>
      <c r="C35" s="14" t="s">
        <v>39</v>
      </c>
      <c r="D35" s="13" t="s">
        <v>122</v>
      </c>
      <c r="E35" s="14" t="s">
        <v>41</v>
      </c>
      <c r="F35" s="14" t="s">
        <v>123</v>
      </c>
      <c r="G35" s="14" t="s">
        <v>22</v>
      </c>
      <c r="H35" s="15">
        <v>1</v>
      </c>
      <c r="I35" s="14" t="s">
        <v>38</v>
      </c>
      <c r="J35" s="16">
        <f>K77+K78</f>
        <v>32.7194730198825</v>
      </c>
      <c r="K35" s="17">
        <f t="shared" si="1"/>
        <v>32.7194730198825</v>
      </c>
      <c r="L35" s="23"/>
      <c r="M35" s="23">
        <f t="shared" si="2"/>
        <v>32.7194730198825</v>
      </c>
    </row>
    <row r="36" spans="1:13" x14ac:dyDescent="0.15">
      <c r="A36" s="18" t="s">
        <v>24</v>
      </c>
      <c r="B36" s="18" t="s">
        <v>26</v>
      </c>
      <c r="C36" s="19" t="s">
        <v>39</v>
      </c>
      <c r="D36" s="18" t="s">
        <v>124</v>
      </c>
      <c r="E36" s="19" t="s">
        <v>41</v>
      </c>
      <c r="F36" s="19" t="s">
        <v>125</v>
      </c>
      <c r="G36" s="19" t="s">
        <v>43</v>
      </c>
      <c r="H36" s="20">
        <v>1</v>
      </c>
      <c r="I36" s="19" t="s">
        <v>38</v>
      </c>
      <c r="J36" s="21">
        <f>K90</f>
        <v>0.17223749999999999</v>
      </c>
      <c r="K36" s="17">
        <f t="shared" si="1"/>
        <v>0.17223749999999999</v>
      </c>
      <c r="L36" s="23"/>
      <c r="M36" s="23">
        <f t="shared" si="2"/>
        <v>0.17223749999999999</v>
      </c>
    </row>
    <row r="37" spans="1:13" x14ac:dyDescent="0.15">
      <c r="A37" s="13" t="s">
        <v>24</v>
      </c>
      <c r="B37" s="13" t="s">
        <v>26</v>
      </c>
      <c r="C37" s="14" t="s">
        <v>39</v>
      </c>
      <c r="D37" s="13" t="s">
        <v>126</v>
      </c>
      <c r="E37" s="14" t="s">
        <v>41</v>
      </c>
      <c r="F37" s="14" t="s">
        <v>127</v>
      </c>
      <c r="G37" s="14" t="s">
        <v>43</v>
      </c>
      <c r="H37" s="15">
        <v>1</v>
      </c>
      <c r="I37" s="14" t="s">
        <v>38</v>
      </c>
      <c r="J37" s="16">
        <f>K92</f>
        <v>3.4906800000000002E-2</v>
      </c>
      <c r="K37" s="17">
        <f t="shared" si="1"/>
        <v>3.4906800000000002E-2</v>
      </c>
      <c r="L37" s="23"/>
      <c r="M37" s="23">
        <f t="shared" si="2"/>
        <v>3.4906800000000002E-2</v>
      </c>
    </row>
    <row r="38" spans="1:13" x14ac:dyDescent="0.15">
      <c r="A38" s="18" t="s">
        <v>24</v>
      </c>
      <c r="B38" s="18" t="s">
        <v>26</v>
      </c>
      <c r="C38" s="19" t="s">
        <v>39</v>
      </c>
      <c r="D38" s="18" t="s">
        <v>128</v>
      </c>
      <c r="E38" s="19" t="s">
        <v>41</v>
      </c>
      <c r="F38" s="19" t="s">
        <v>129</v>
      </c>
      <c r="G38" s="19" t="s">
        <v>43</v>
      </c>
      <c r="H38" s="20">
        <v>1</v>
      </c>
      <c r="I38" s="19" t="s">
        <v>38</v>
      </c>
      <c r="J38" s="21">
        <f>K94</f>
        <v>0.16075500000000001</v>
      </c>
      <c r="K38" s="17">
        <f t="shared" si="1"/>
        <v>0.16075500000000001</v>
      </c>
      <c r="L38" s="23"/>
      <c r="M38" s="23">
        <f t="shared" si="2"/>
        <v>0.16075500000000001</v>
      </c>
    </row>
    <row r="39" spans="1:13" x14ac:dyDescent="0.15">
      <c r="A39" s="13" t="s">
        <v>24</v>
      </c>
      <c r="B39" s="13" t="s">
        <v>26</v>
      </c>
      <c r="C39" s="14" t="s">
        <v>39</v>
      </c>
      <c r="D39" s="13" t="s">
        <v>130</v>
      </c>
      <c r="E39" s="14" t="s">
        <v>156</v>
      </c>
      <c r="F39" s="14" t="s">
        <v>131</v>
      </c>
      <c r="G39" s="14" t="s">
        <v>43</v>
      </c>
      <c r="H39" s="15">
        <v>4</v>
      </c>
      <c r="I39" s="14" t="s">
        <v>38</v>
      </c>
      <c r="J39" s="16">
        <v>2.6</v>
      </c>
      <c r="K39" s="17">
        <f t="shared" si="1"/>
        <v>10.4</v>
      </c>
      <c r="L39" s="23">
        <f>K39</f>
        <v>10.4</v>
      </c>
      <c r="M39" s="23"/>
    </row>
    <row r="40" spans="1:13" x14ac:dyDescent="0.15">
      <c r="A40" s="18" t="s">
        <v>24</v>
      </c>
      <c r="B40" s="18" t="s">
        <v>26</v>
      </c>
      <c r="C40" s="19" t="s">
        <v>39</v>
      </c>
      <c r="D40" s="18" t="s">
        <v>132</v>
      </c>
      <c r="E40" s="19" t="s">
        <v>45</v>
      </c>
      <c r="F40" s="19" t="s">
        <v>133</v>
      </c>
      <c r="G40" s="19" t="s">
        <v>134</v>
      </c>
      <c r="H40" s="20">
        <v>4</v>
      </c>
      <c r="I40" s="19" t="s">
        <v>38</v>
      </c>
      <c r="J40" s="21">
        <v>1.0442</v>
      </c>
      <c r="K40" s="17">
        <f t="shared" si="1"/>
        <v>4.1768000000000001</v>
      </c>
      <c r="L40" s="23">
        <f>K40</f>
        <v>4.1768000000000001</v>
      </c>
      <c r="M40" s="23"/>
    </row>
    <row r="41" spans="1:13" x14ac:dyDescent="0.15">
      <c r="A41" s="13" t="s">
        <v>24</v>
      </c>
      <c r="B41" s="13" t="s">
        <v>26</v>
      </c>
      <c r="C41" s="14" t="s">
        <v>39</v>
      </c>
      <c r="D41" s="13" t="s">
        <v>135</v>
      </c>
      <c r="E41" s="14" t="s">
        <v>45</v>
      </c>
      <c r="F41" s="14" t="s">
        <v>136</v>
      </c>
      <c r="G41" s="14" t="s">
        <v>137</v>
      </c>
      <c r="H41" s="15">
        <v>1</v>
      </c>
      <c r="I41" s="14" t="s">
        <v>38</v>
      </c>
      <c r="J41" s="16">
        <v>44.39</v>
      </c>
      <c r="K41" s="17">
        <f t="shared" si="1"/>
        <v>44.39</v>
      </c>
      <c r="L41" s="23">
        <f>K41</f>
        <v>44.39</v>
      </c>
      <c r="M41" s="23"/>
    </row>
    <row r="42" spans="1:13" x14ac:dyDescent="0.15">
      <c r="A42" s="13" t="s">
        <v>24</v>
      </c>
      <c r="B42" s="13" t="s">
        <v>26</v>
      </c>
      <c r="C42" s="14" t="s">
        <v>39</v>
      </c>
      <c r="D42" s="13" t="s">
        <v>138</v>
      </c>
      <c r="E42" s="14" t="s">
        <v>45</v>
      </c>
      <c r="F42" s="14" t="s">
        <v>139</v>
      </c>
      <c r="G42" s="14" t="s">
        <v>43</v>
      </c>
      <c r="H42" s="15">
        <v>1</v>
      </c>
      <c r="I42" s="14" t="s">
        <v>38</v>
      </c>
      <c r="J42" s="16">
        <v>33</v>
      </c>
      <c r="K42" s="17">
        <f t="shared" si="1"/>
        <v>33</v>
      </c>
      <c r="L42" s="23">
        <f>K42</f>
        <v>33</v>
      </c>
      <c r="M42" s="23"/>
    </row>
    <row r="43" spans="1:13" x14ac:dyDescent="0.15">
      <c r="A43" s="18" t="s">
        <v>24</v>
      </c>
      <c r="B43" s="18" t="s">
        <v>26</v>
      </c>
      <c r="C43" s="19" t="s">
        <v>39</v>
      </c>
      <c r="D43" s="18" t="s">
        <v>140</v>
      </c>
      <c r="E43" s="19" t="s">
        <v>45</v>
      </c>
      <c r="F43" s="19" t="s">
        <v>103</v>
      </c>
      <c r="G43" s="19" t="s">
        <v>141</v>
      </c>
      <c r="H43" s="20">
        <v>2</v>
      </c>
      <c r="I43" s="19" t="s">
        <v>38</v>
      </c>
      <c r="J43" s="21">
        <v>0.5</v>
      </c>
      <c r="K43" s="17">
        <f t="shared" si="1"/>
        <v>1</v>
      </c>
      <c r="L43" s="23">
        <f>K43</f>
        <v>1</v>
      </c>
      <c r="M43" s="23"/>
    </row>
    <row r="44" spans="1:13" x14ac:dyDescent="0.15">
      <c r="A44" s="13" t="s">
        <v>24</v>
      </c>
      <c r="B44" s="13" t="s">
        <v>26</v>
      </c>
      <c r="C44" s="14" t="s">
        <v>39</v>
      </c>
      <c r="D44" s="13" t="s">
        <v>142</v>
      </c>
      <c r="E44" s="14" t="s">
        <v>41</v>
      </c>
      <c r="F44" s="14" t="s">
        <v>143</v>
      </c>
      <c r="G44" s="14" t="s">
        <v>43</v>
      </c>
      <c r="H44" s="15">
        <v>1</v>
      </c>
      <c r="I44" s="14" t="s">
        <v>38</v>
      </c>
      <c r="J44" s="16">
        <f>K96+K97</f>
        <v>15.050182299999999</v>
      </c>
      <c r="K44" s="17">
        <f t="shared" si="1"/>
        <v>15.050182299999999</v>
      </c>
      <c r="L44" s="23"/>
      <c r="M44" s="23">
        <f t="shared" ref="M44:M46" si="3">K44</f>
        <v>15.050182299999999</v>
      </c>
    </row>
    <row r="45" spans="1:13" x14ac:dyDescent="0.15">
      <c r="A45" s="18" t="s">
        <v>24</v>
      </c>
      <c r="B45" s="18" t="s">
        <v>26</v>
      </c>
      <c r="C45" s="19" t="s">
        <v>39</v>
      </c>
      <c r="D45" s="18" t="s">
        <v>144</v>
      </c>
      <c r="E45" s="19" t="s">
        <v>41</v>
      </c>
      <c r="F45" s="19" t="s">
        <v>145</v>
      </c>
      <c r="G45" s="19" t="s">
        <v>146</v>
      </c>
      <c r="H45" s="20">
        <v>1</v>
      </c>
      <c r="I45" s="19" t="s">
        <v>38</v>
      </c>
      <c r="J45" s="21">
        <f>K110+K111</f>
        <v>34.606571379882503</v>
      </c>
      <c r="K45" s="17">
        <f t="shared" si="1"/>
        <v>34.606571379882503</v>
      </c>
      <c r="L45" s="23"/>
      <c r="M45" s="23">
        <f t="shared" si="3"/>
        <v>34.606571379882503</v>
      </c>
    </row>
    <row r="46" spans="1:13" x14ac:dyDescent="0.15">
      <c r="A46" s="13" t="s">
        <v>24</v>
      </c>
      <c r="B46" s="13" t="s">
        <v>26</v>
      </c>
      <c r="C46" s="14" t="s">
        <v>39</v>
      </c>
      <c r="D46" s="13" t="s">
        <v>147</v>
      </c>
      <c r="E46" s="14" t="s">
        <v>41</v>
      </c>
      <c r="F46" s="14" t="s">
        <v>121</v>
      </c>
      <c r="G46" s="14" t="s">
        <v>43</v>
      </c>
      <c r="H46" s="15">
        <v>1</v>
      </c>
      <c r="I46" s="14" t="s">
        <v>38</v>
      </c>
      <c r="J46" s="16">
        <f>K137+K138</f>
        <v>4.98962693</v>
      </c>
      <c r="K46" s="17">
        <f t="shared" si="1"/>
        <v>4.98962693</v>
      </c>
      <c r="L46" s="23"/>
      <c r="M46" s="23">
        <f t="shared" si="3"/>
        <v>4.98962693</v>
      </c>
    </row>
    <row r="47" spans="1:13" x14ac:dyDescent="0.15">
      <c r="A47" s="18" t="s">
        <v>24</v>
      </c>
      <c r="B47" s="18" t="s">
        <v>26</v>
      </c>
      <c r="C47" s="19" t="s">
        <v>39</v>
      </c>
      <c r="D47" s="18" t="s">
        <v>148</v>
      </c>
      <c r="E47" s="19" t="s">
        <v>45</v>
      </c>
      <c r="F47" s="19" t="s">
        <v>149</v>
      </c>
      <c r="G47" s="19" t="s">
        <v>43</v>
      </c>
      <c r="H47" s="20">
        <v>1</v>
      </c>
      <c r="I47" s="19" t="s">
        <v>38</v>
      </c>
      <c r="J47" s="21">
        <v>1.2929999999999999</v>
      </c>
      <c r="K47" s="17">
        <f t="shared" si="1"/>
        <v>1.2929999999999999</v>
      </c>
      <c r="L47" s="23">
        <f>K47</f>
        <v>1.2929999999999999</v>
      </c>
      <c r="M47" s="23"/>
    </row>
    <row r="48" spans="1:13" x14ac:dyDescent="0.15">
      <c r="A48" s="13" t="s">
        <v>24</v>
      </c>
      <c r="B48" s="13" t="s">
        <v>26</v>
      </c>
      <c r="C48" s="14" t="s">
        <v>39</v>
      </c>
      <c r="D48" s="13" t="s">
        <v>150</v>
      </c>
      <c r="E48" s="14" t="s">
        <v>45</v>
      </c>
      <c r="F48" s="14" t="s">
        <v>151</v>
      </c>
      <c r="G48" s="14" t="s">
        <v>43</v>
      </c>
      <c r="H48" s="15">
        <v>2</v>
      </c>
      <c r="I48" s="14" t="s">
        <v>38</v>
      </c>
      <c r="J48" s="16">
        <v>0.82799999999999996</v>
      </c>
      <c r="K48" s="17">
        <f t="shared" si="1"/>
        <v>1.6559999999999999</v>
      </c>
      <c r="L48" s="23">
        <f>K48</f>
        <v>1.6559999999999999</v>
      </c>
      <c r="M48" s="23"/>
    </row>
    <row r="49" spans="1:13" x14ac:dyDescent="0.15">
      <c r="A49" s="18" t="s">
        <v>24</v>
      </c>
      <c r="B49" s="18" t="s">
        <v>26</v>
      </c>
      <c r="C49" s="19" t="s">
        <v>39</v>
      </c>
      <c r="D49" s="18" t="s">
        <v>152</v>
      </c>
      <c r="E49" s="19" t="s">
        <v>41</v>
      </c>
      <c r="F49" s="19" t="s">
        <v>153</v>
      </c>
      <c r="G49" s="19" t="s">
        <v>43</v>
      </c>
      <c r="H49" s="20">
        <v>2</v>
      </c>
      <c r="I49" s="19" t="s">
        <v>38</v>
      </c>
      <c r="J49" s="21">
        <f>K140+K141</f>
        <v>0.56918180000000007</v>
      </c>
      <c r="K49" s="17">
        <f t="shared" si="1"/>
        <v>1.1383636000000001</v>
      </c>
      <c r="L49" s="23"/>
      <c r="M49" s="23">
        <f t="shared" ref="M49" si="4">K49</f>
        <v>1.1383636000000001</v>
      </c>
    </row>
    <row r="50" spans="1:13" x14ac:dyDescent="0.15">
      <c r="A50" s="13" t="s">
        <v>24</v>
      </c>
      <c r="B50" s="13" t="s">
        <v>26</v>
      </c>
      <c r="C50" s="14" t="s">
        <v>39</v>
      </c>
      <c r="D50" s="13" t="s">
        <v>154</v>
      </c>
      <c r="E50" s="14" t="s">
        <v>45</v>
      </c>
      <c r="F50" s="14" t="s">
        <v>155</v>
      </c>
      <c r="G50" s="14" t="s">
        <v>25</v>
      </c>
      <c r="H50" s="15">
        <v>1</v>
      </c>
      <c r="I50" s="14" t="s">
        <v>38</v>
      </c>
      <c r="J50" s="16">
        <v>52.73</v>
      </c>
      <c r="K50" s="17">
        <f t="shared" si="1"/>
        <v>52.73</v>
      </c>
      <c r="L50" s="23">
        <f>K50</f>
        <v>52.73</v>
      </c>
      <c r="M50" s="23"/>
    </row>
    <row r="51" spans="1:13" x14ac:dyDescent="0.15">
      <c r="A51" s="25"/>
      <c r="B51" s="26" t="s">
        <v>284</v>
      </c>
      <c r="C51" s="25"/>
      <c r="D51" s="25"/>
      <c r="E51" s="25"/>
      <c r="F51" s="25"/>
      <c r="G51" s="25"/>
      <c r="H51" s="25"/>
      <c r="I51" s="25"/>
      <c r="J51" s="25"/>
      <c r="K51" s="27">
        <f>SUM(K2:K50)</f>
        <v>446.31965447330003</v>
      </c>
      <c r="L51" s="28">
        <f>SUM(L2:L50)</f>
        <v>290.76230000000004</v>
      </c>
      <c r="M51" s="28">
        <f>SUM(M2:M50)</f>
        <v>155.55735447329999</v>
      </c>
    </row>
    <row r="53" spans="1:13" x14ac:dyDescent="0.15">
      <c r="A53" s="10" t="s">
        <v>27</v>
      </c>
      <c r="B53" s="10" t="s">
        <v>28</v>
      </c>
      <c r="C53" s="10" t="s">
        <v>29</v>
      </c>
      <c r="D53" s="10" t="s">
        <v>30</v>
      </c>
      <c r="E53" s="10" t="s">
        <v>31</v>
      </c>
      <c r="F53" s="10" t="s">
        <v>32</v>
      </c>
      <c r="G53" s="10" t="s">
        <v>33</v>
      </c>
      <c r="H53" s="11" t="s">
        <v>34</v>
      </c>
      <c r="I53" s="10" t="s">
        <v>35</v>
      </c>
      <c r="J53" s="11" t="s">
        <v>36</v>
      </c>
      <c r="K53" s="11" t="s">
        <v>37</v>
      </c>
    </row>
    <row r="54" spans="1:13" x14ac:dyDescent="0.15">
      <c r="A54" s="13" t="s">
        <v>115</v>
      </c>
      <c r="B54" s="13" t="s">
        <v>116</v>
      </c>
      <c r="C54" s="14" t="s">
        <v>106</v>
      </c>
      <c r="D54" s="13" t="s">
        <v>158</v>
      </c>
      <c r="E54" s="14" t="s">
        <v>45</v>
      </c>
      <c r="F54" s="14" t="s">
        <v>159</v>
      </c>
      <c r="G54" s="14" t="s">
        <v>106</v>
      </c>
      <c r="H54" s="15">
        <v>1</v>
      </c>
      <c r="I54" s="14" t="s">
        <v>38</v>
      </c>
      <c r="J54" s="16">
        <v>3.6181000000000001</v>
      </c>
      <c r="K54" s="17">
        <f>H54*J54</f>
        <v>3.6181000000000001</v>
      </c>
    </row>
    <row r="55" spans="1:13" x14ac:dyDescent="0.15">
      <c r="A55" s="18" t="s">
        <v>115</v>
      </c>
      <c r="B55" s="18" t="s">
        <v>116</v>
      </c>
      <c r="C55" s="19" t="s">
        <v>106</v>
      </c>
      <c r="D55" s="18" t="s">
        <v>160</v>
      </c>
      <c r="E55" s="19" t="s">
        <v>41</v>
      </c>
      <c r="F55" s="19" t="s">
        <v>161</v>
      </c>
      <c r="G55" s="19" t="s">
        <v>43</v>
      </c>
      <c r="H55" s="20">
        <v>4.1000000000000002E-2</v>
      </c>
      <c r="I55" s="19" t="s">
        <v>162</v>
      </c>
      <c r="J55" s="21">
        <v>6.0909000000000004</v>
      </c>
      <c r="K55" s="17">
        <f>H55*J55</f>
        <v>0.24972690000000003</v>
      </c>
    </row>
    <row r="57" spans="1:13" x14ac:dyDescent="0.15">
      <c r="A57" s="13" t="s">
        <v>117</v>
      </c>
      <c r="B57" s="13" t="s">
        <v>118</v>
      </c>
      <c r="C57" s="14" t="s">
        <v>106</v>
      </c>
      <c r="D57" s="13" t="s">
        <v>163</v>
      </c>
      <c r="E57" s="14" t="s">
        <v>41</v>
      </c>
      <c r="F57" s="14" t="s">
        <v>164</v>
      </c>
      <c r="G57" s="14" t="s">
        <v>106</v>
      </c>
      <c r="H57" s="15">
        <v>1</v>
      </c>
      <c r="I57" s="14" t="s">
        <v>38</v>
      </c>
      <c r="J57" s="16">
        <f>SUM(K59:K66)</f>
        <v>33.9450885078125</v>
      </c>
      <c r="K57" s="17">
        <f>H57*J57</f>
        <v>33.9450885078125</v>
      </c>
    </row>
    <row r="58" spans="1:13" x14ac:dyDescent="0.15">
      <c r="A58" s="18" t="s">
        <v>117</v>
      </c>
      <c r="B58" s="18" t="s">
        <v>118</v>
      </c>
      <c r="C58" s="19" t="s">
        <v>106</v>
      </c>
      <c r="D58" s="18" t="s">
        <v>160</v>
      </c>
      <c r="E58" s="19" t="s">
        <v>41</v>
      </c>
      <c r="F58" s="19" t="s">
        <v>161</v>
      </c>
      <c r="G58" s="19" t="s">
        <v>43</v>
      </c>
      <c r="H58" s="20">
        <v>0.17399999999999999</v>
      </c>
      <c r="I58" s="19" t="s">
        <v>162</v>
      </c>
      <c r="J58" s="21">
        <v>6.0909000000000004</v>
      </c>
      <c r="K58" s="17">
        <f t="shared" ref="K58:K121" si="5">H58*J58</f>
        <v>1.0598166</v>
      </c>
    </row>
    <row r="59" spans="1:13" x14ac:dyDescent="0.15">
      <c r="A59" s="13" t="s">
        <v>163</v>
      </c>
      <c r="B59" s="13" t="s">
        <v>164</v>
      </c>
      <c r="C59" s="14" t="s">
        <v>106</v>
      </c>
      <c r="D59" s="13" t="s">
        <v>165</v>
      </c>
      <c r="E59" s="14" t="s">
        <v>45</v>
      </c>
      <c r="F59" s="14" t="s">
        <v>166</v>
      </c>
      <c r="G59" s="14" t="s">
        <v>106</v>
      </c>
      <c r="H59" s="15">
        <v>2</v>
      </c>
      <c r="I59" s="14" t="s">
        <v>38</v>
      </c>
      <c r="J59" s="16">
        <v>1.0620000000000001</v>
      </c>
      <c r="K59" s="17">
        <f t="shared" si="5"/>
        <v>2.1240000000000001</v>
      </c>
    </row>
    <row r="60" spans="1:13" x14ac:dyDescent="0.15">
      <c r="A60" s="13" t="s">
        <v>163</v>
      </c>
      <c r="B60" s="13" t="s">
        <v>164</v>
      </c>
      <c r="C60" s="14" t="s">
        <v>106</v>
      </c>
      <c r="D60" s="13" t="s">
        <v>167</v>
      </c>
      <c r="E60" s="14" t="s">
        <v>45</v>
      </c>
      <c r="F60" s="14" t="s">
        <v>168</v>
      </c>
      <c r="G60" s="14" t="s">
        <v>106</v>
      </c>
      <c r="H60" s="15">
        <v>2</v>
      </c>
      <c r="I60" s="14" t="s">
        <v>38</v>
      </c>
      <c r="J60" s="16">
        <v>5.25</v>
      </c>
      <c r="K60" s="17">
        <f t="shared" si="5"/>
        <v>10.5</v>
      </c>
    </row>
    <row r="61" spans="1:13" x14ac:dyDescent="0.15">
      <c r="A61" s="18" t="s">
        <v>163</v>
      </c>
      <c r="B61" s="18" t="s">
        <v>164</v>
      </c>
      <c r="C61" s="19" t="s">
        <v>106</v>
      </c>
      <c r="D61" s="18" t="s">
        <v>169</v>
      </c>
      <c r="E61" s="19" t="s">
        <v>45</v>
      </c>
      <c r="F61" s="19" t="s">
        <v>170</v>
      </c>
      <c r="G61" s="19" t="s">
        <v>106</v>
      </c>
      <c r="H61" s="20">
        <v>1</v>
      </c>
      <c r="I61" s="19" t="s">
        <v>38</v>
      </c>
      <c r="J61" s="21">
        <v>5.87</v>
      </c>
      <c r="K61" s="17">
        <f t="shared" si="5"/>
        <v>5.87</v>
      </c>
    </row>
    <row r="62" spans="1:13" x14ac:dyDescent="0.15">
      <c r="A62" s="13" t="s">
        <v>163</v>
      </c>
      <c r="B62" s="13" t="s">
        <v>164</v>
      </c>
      <c r="C62" s="14" t="s">
        <v>106</v>
      </c>
      <c r="D62" s="13" t="s">
        <v>171</v>
      </c>
      <c r="E62" s="14" t="s">
        <v>45</v>
      </c>
      <c r="F62" s="14" t="s">
        <v>172</v>
      </c>
      <c r="G62" s="14" t="s">
        <v>106</v>
      </c>
      <c r="H62" s="15">
        <v>1</v>
      </c>
      <c r="I62" s="14" t="s">
        <v>38</v>
      </c>
      <c r="J62" s="16">
        <v>6.6</v>
      </c>
      <c r="K62" s="17">
        <f t="shared" si="5"/>
        <v>6.6</v>
      </c>
    </row>
    <row r="63" spans="1:13" x14ac:dyDescent="0.15">
      <c r="A63" s="18" t="s">
        <v>163</v>
      </c>
      <c r="B63" s="18" t="s">
        <v>164</v>
      </c>
      <c r="C63" s="19" t="s">
        <v>106</v>
      </c>
      <c r="D63" s="18" t="s">
        <v>173</v>
      </c>
      <c r="E63" s="19" t="s">
        <v>45</v>
      </c>
      <c r="F63" s="19" t="s">
        <v>174</v>
      </c>
      <c r="G63" s="19" t="s">
        <v>106</v>
      </c>
      <c r="H63" s="20">
        <v>1</v>
      </c>
      <c r="I63" s="19" t="s">
        <v>38</v>
      </c>
      <c r="J63" s="21">
        <v>1.1499999999999999</v>
      </c>
      <c r="K63" s="17">
        <f t="shared" si="5"/>
        <v>1.1499999999999999</v>
      </c>
    </row>
    <row r="64" spans="1:13" x14ac:dyDescent="0.15">
      <c r="A64" s="13" t="s">
        <v>163</v>
      </c>
      <c r="B64" s="13" t="s">
        <v>164</v>
      </c>
      <c r="C64" s="14" t="s">
        <v>106</v>
      </c>
      <c r="D64" s="13" t="s">
        <v>175</v>
      </c>
      <c r="E64" s="14" t="s">
        <v>45</v>
      </c>
      <c r="F64" s="14" t="s">
        <v>176</v>
      </c>
      <c r="G64" s="14" t="s">
        <v>106</v>
      </c>
      <c r="H64" s="15">
        <v>1</v>
      </c>
      <c r="I64" s="14" t="s">
        <v>38</v>
      </c>
      <c r="J64" s="16">
        <v>2.3279999999999998</v>
      </c>
      <c r="K64" s="17">
        <f t="shared" si="5"/>
        <v>2.3279999999999998</v>
      </c>
    </row>
    <row r="65" spans="1:11" x14ac:dyDescent="0.15">
      <c r="A65" s="18" t="s">
        <v>163</v>
      </c>
      <c r="B65" s="18" t="s">
        <v>164</v>
      </c>
      <c r="C65" s="19" t="s">
        <v>106</v>
      </c>
      <c r="D65" s="18" t="s">
        <v>177</v>
      </c>
      <c r="E65" s="19" t="s">
        <v>45</v>
      </c>
      <c r="F65" s="19" t="s">
        <v>178</v>
      </c>
      <c r="G65" s="19" t="s">
        <v>179</v>
      </c>
      <c r="H65" s="20">
        <v>1</v>
      </c>
      <c r="I65" s="19" t="s">
        <v>38</v>
      </c>
      <c r="J65" s="21">
        <v>5.2</v>
      </c>
      <c r="K65" s="17">
        <f t="shared" si="5"/>
        <v>5.2</v>
      </c>
    </row>
    <row r="66" spans="1:11" x14ac:dyDescent="0.15">
      <c r="A66" s="18" t="s">
        <v>163</v>
      </c>
      <c r="B66" s="18" t="s">
        <v>164</v>
      </c>
      <c r="C66" s="19" t="s">
        <v>106</v>
      </c>
      <c r="D66" s="18" t="s">
        <v>180</v>
      </c>
      <c r="E66" s="19" t="s">
        <v>45</v>
      </c>
      <c r="F66" s="19" t="s">
        <v>181</v>
      </c>
      <c r="G66" s="19" t="s">
        <v>43</v>
      </c>
      <c r="H66" s="20">
        <v>3.1803125000000002E-2</v>
      </c>
      <c r="I66" s="19" t="s">
        <v>157</v>
      </c>
      <c r="J66" s="21">
        <v>5.4424999999999999</v>
      </c>
      <c r="K66" s="17">
        <f t="shared" si="5"/>
        <v>0.17308850781250001</v>
      </c>
    </row>
    <row r="68" spans="1:11" x14ac:dyDescent="0.15">
      <c r="A68" s="13" t="s">
        <v>119</v>
      </c>
      <c r="B68" s="13" t="s">
        <v>120</v>
      </c>
      <c r="C68" s="14" t="s">
        <v>106</v>
      </c>
      <c r="D68" s="13" t="s">
        <v>182</v>
      </c>
      <c r="E68" s="14" t="s">
        <v>41</v>
      </c>
      <c r="F68" s="14" t="s">
        <v>183</v>
      </c>
      <c r="G68" s="14" t="s">
        <v>106</v>
      </c>
      <c r="H68" s="15">
        <v>1</v>
      </c>
      <c r="I68" s="14" t="s">
        <v>38</v>
      </c>
      <c r="J68" s="16">
        <f>SUM(K70:K75)</f>
        <v>27.063325235722495</v>
      </c>
      <c r="K68" s="17">
        <f t="shared" si="5"/>
        <v>27.063325235722495</v>
      </c>
    </row>
    <row r="69" spans="1:11" x14ac:dyDescent="0.15">
      <c r="A69" s="18" t="s">
        <v>119</v>
      </c>
      <c r="B69" s="18" t="s">
        <v>120</v>
      </c>
      <c r="C69" s="19" t="s">
        <v>106</v>
      </c>
      <c r="D69" s="18" t="s">
        <v>160</v>
      </c>
      <c r="E69" s="19" t="s">
        <v>41</v>
      </c>
      <c r="F69" s="19" t="s">
        <v>161</v>
      </c>
      <c r="G69" s="19" t="s">
        <v>43</v>
      </c>
      <c r="H69" s="20">
        <v>0.123</v>
      </c>
      <c r="I69" s="19" t="s">
        <v>162</v>
      </c>
      <c r="J69" s="21">
        <v>6.0909000000000004</v>
      </c>
      <c r="K69" s="17">
        <f t="shared" si="5"/>
        <v>0.74918070000000003</v>
      </c>
    </row>
    <row r="70" spans="1:11" x14ac:dyDescent="0.15">
      <c r="A70" s="13" t="s">
        <v>182</v>
      </c>
      <c r="B70" s="13" t="s">
        <v>183</v>
      </c>
      <c r="C70" s="14" t="s">
        <v>106</v>
      </c>
      <c r="D70" s="13" t="s">
        <v>184</v>
      </c>
      <c r="E70" s="14" t="s">
        <v>45</v>
      </c>
      <c r="F70" s="14" t="s">
        <v>185</v>
      </c>
      <c r="G70" s="14" t="s">
        <v>106</v>
      </c>
      <c r="H70" s="15">
        <v>2</v>
      </c>
      <c r="I70" s="14" t="s">
        <v>38</v>
      </c>
      <c r="J70" s="16">
        <v>2</v>
      </c>
      <c r="K70" s="17">
        <f t="shared" si="5"/>
        <v>4</v>
      </c>
    </row>
    <row r="71" spans="1:11" x14ac:dyDescent="0.15">
      <c r="A71" s="18" t="s">
        <v>182</v>
      </c>
      <c r="B71" s="18" t="s">
        <v>183</v>
      </c>
      <c r="C71" s="19" t="s">
        <v>106</v>
      </c>
      <c r="D71" s="18" t="s">
        <v>186</v>
      </c>
      <c r="E71" s="19" t="s">
        <v>45</v>
      </c>
      <c r="F71" s="19" t="s">
        <v>187</v>
      </c>
      <c r="G71" s="19" t="s">
        <v>106</v>
      </c>
      <c r="H71" s="20">
        <v>1</v>
      </c>
      <c r="I71" s="19" t="s">
        <v>38</v>
      </c>
      <c r="J71" s="21">
        <v>1.1062000000000001</v>
      </c>
      <c r="K71" s="17">
        <f t="shared" si="5"/>
        <v>1.1062000000000001</v>
      </c>
    </row>
    <row r="72" spans="1:11" x14ac:dyDescent="0.15">
      <c r="A72" s="13" t="s">
        <v>182</v>
      </c>
      <c r="B72" s="13" t="s">
        <v>183</v>
      </c>
      <c r="C72" s="14" t="s">
        <v>106</v>
      </c>
      <c r="D72" s="13" t="s">
        <v>188</v>
      </c>
      <c r="E72" s="14" t="s">
        <v>45</v>
      </c>
      <c r="F72" s="14" t="s">
        <v>189</v>
      </c>
      <c r="G72" s="14" t="s">
        <v>106</v>
      </c>
      <c r="H72" s="15">
        <v>2</v>
      </c>
      <c r="I72" s="14" t="s">
        <v>38</v>
      </c>
      <c r="J72" s="16">
        <v>5.38</v>
      </c>
      <c r="K72" s="17">
        <f t="shared" si="5"/>
        <v>10.76</v>
      </c>
    </row>
    <row r="73" spans="1:11" x14ac:dyDescent="0.15">
      <c r="A73" s="18" t="s">
        <v>182</v>
      </c>
      <c r="B73" s="18" t="s">
        <v>183</v>
      </c>
      <c r="C73" s="19" t="s">
        <v>106</v>
      </c>
      <c r="D73" s="18" t="s">
        <v>190</v>
      </c>
      <c r="E73" s="19" t="s">
        <v>45</v>
      </c>
      <c r="F73" s="19" t="s">
        <v>191</v>
      </c>
      <c r="G73" s="19" t="s">
        <v>43</v>
      </c>
      <c r="H73" s="20">
        <v>1</v>
      </c>
      <c r="I73" s="19" t="s">
        <v>38</v>
      </c>
      <c r="J73" s="21">
        <v>0.65</v>
      </c>
      <c r="K73" s="17">
        <f t="shared" si="5"/>
        <v>0.65</v>
      </c>
    </row>
    <row r="74" spans="1:11" x14ac:dyDescent="0.15">
      <c r="A74" s="13" t="s">
        <v>182</v>
      </c>
      <c r="B74" s="13" t="s">
        <v>183</v>
      </c>
      <c r="C74" s="14" t="s">
        <v>106</v>
      </c>
      <c r="D74" s="13" t="s">
        <v>177</v>
      </c>
      <c r="E74" s="14" t="s">
        <v>45</v>
      </c>
      <c r="F74" s="14" t="s">
        <v>178</v>
      </c>
      <c r="G74" s="14" t="s">
        <v>179</v>
      </c>
      <c r="H74" s="15">
        <v>2</v>
      </c>
      <c r="I74" s="14" t="s">
        <v>38</v>
      </c>
      <c r="J74" s="16">
        <v>5.2</v>
      </c>
      <c r="K74" s="17">
        <f t="shared" si="5"/>
        <v>10.4</v>
      </c>
    </row>
    <row r="75" spans="1:11" x14ac:dyDescent="0.15">
      <c r="A75" s="13" t="s">
        <v>182</v>
      </c>
      <c r="B75" s="13" t="s">
        <v>183</v>
      </c>
      <c r="C75" s="14" t="s">
        <v>106</v>
      </c>
      <c r="D75" s="13" t="s">
        <v>180</v>
      </c>
      <c r="E75" s="14" t="s">
        <v>45</v>
      </c>
      <c r="F75" s="14" t="s">
        <v>181</v>
      </c>
      <c r="G75" s="14" t="s">
        <v>43</v>
      </c>
      <c r="H75" s="15">
        <v>2.7032657000000002E-2</v>
      </c>
      <c r="I75" s="14" t="s">
        <v>157</v>
      </c>
      <c r="J75" s="16">
        <v>5.4424999999999999</v>
      </c>
      <c r="K75" s="17">
        <f t="shared" si="5"/>
        <v>0.1471252357225</v>
      </c>
    </row>
    <row r="77" spans="1:11" x14ac:dyDescent="0.15">
      <c r="A77" s="13" t="s">
        <v>122</v>
      </c>
      <c r="B77" s="13" t="s">
        <v>123</v>
      </c>
      <c r="C77" s="14" t="s">
        <v>22</v>
      </c>
      <c r="D77" s="13" t="s">
        <v>192</v>
      </c>
      <c r="E77" s="14" t="s">
        <v>41</v>
      </c>
      <c r="F77" s="14" t="s">
        <v>193</v>
      </c>
      <c r="G77" s="14" t="s">
        <v>22</v>
      </c>
      <c r="H77" s="15">
        <v>1</v>
      </c>
      <c r="I77" s="14" t="s">
        <v>38</v>
      </c>
      <c r="J77" s="16">
        <f>SUM(K79:K87)</f>
        <v>30.846521269882501</v>
      </c>
      <c r="K77" s="17">
        <f t="shared" si="5"/>
        <v>30.846521269882501</v>
      </c>
    </row>
    <row r="78" spans="1:11" x14ac:dyDescent="0.15">
      <c r="A78" s="18" t="s">
        <v>122</v>
      </c>
      <c r="B78" s="18" t="s">
        <v>123</v>
      </c>
      <c r="C78" s="19" t="s">
        <v>22</v>
      </c>
      <c r="D78" s="18" t="s">
        <v>160</v>
      </c>
      <c r="E78" s="19" t="s">
        <v>41</v>
      </c>
      <c r="F78" s="19" t="s">
        <v>161</v>
      </c>
      <c r="G78" s="19" t="s">
        <v>43</v>
      </c>
      <c r="H78" s="20">
        <v>0.3075</v>
      </c>
      <c r="I78" s="19" t="s">
        <v>162</v>
      </c>
      <c r="J78" s="21">
        <v>6.0909000000000004</v>
      </c>
      <c r="K78" s="17">
        <f t="shared" si="5"/>
        <v>1.8729517500000001</v>
      </c>
    </row>
    <row r="79" spans="1:11" x14ac:dyDescent="0.15">
      <c r="A79" s="13" t="s">
        <v>192</v>
      </c>
      <c r="B79" s="13" t="s">
        <v>193</v>
      </c>
      <c r="C79" s="14" t="s">
        <v>22</v>
      </c>
      <c r="D79" s="13" t="s">
        <v>194</v>
      </c>
      <c r="E79" s="14" t="s">
        <v>45</v>
      </c>
      <c r="F79" s="14" t="s">
        <v>195</v>
      </c>
      <c r="G79" s="14" t="s">
        <v>106</v>
      </c>
      <c r="H79" s="15">
        <v>1</v>
      </c>
      <c r="I79" s="14" t="s">
        <v>38</v>
      </c>
      <c r="J79" s="16">
        <v>2.5644999999999998</v>
      </c>
      <c r="K79" s="17">
        <f t="shared" si="5"/>
        <v>2.5644999999999998</v>
      </c>
    </row>
    <row r="80" spans="1:11" x14ac:dyDescent="0.15">
      <c r="A80" s="18" t="s">
        <v>192</v>
      </c>
      <c r="B80" s="18" t="s">
        <v>193</v>
      </c>
      <c r="C80" s="19" t="s">
        <v>22</v>
      </c>
      <c r="D80" s="18" t="s">
        <v>196</v>
      </c>
      <c r="E80" s="19" t="s">
        <v>45</v>
      </c>
      <c r="F80" s="19" t="s">
        <v>197</v>
      </c>
      <c r="G80" s="19" t="s">
        <v>106</v>
      </c>
      <c r="H80" s="20">
        <v>1</v>
      </c>
      <c r="I80" s="19" t="s">
        <v>38</v>
      </c>
      <c r="J80" s="21">
        <v>4.8902999999999999</v>
      </c>
      <c r="K80" s="17">
        <f t="shared" si="5"/>
        <v>4.8902999999999999</v>
      </c>
    </row>
    <row r="81" spans="1:11" x14ac:dyDescent="0.15">
      <c r="A81" s="13" t="s">
        <v>192</v>
      </c>
      <c r="B81" s="13" t="s">
        <v>193</v>
      </c>
      <c r="C81" s="14" t="s">
        <v>22</v>
      </c>
      <c r="D81" s="13" t="s">
        <v>198</v>
      </c>
      <c r="E81" s="14" t="s">
        <v>45</v>
      </c>
      <c r="F81" s="14" t="s">
        <v>199</v>
      </c>
      <c r="G81" s="14" t="s">
        <v>106</v>
      </c>
      <c r="H81" s="15">
        <v>1</v>
      </c>
      <c r="I81" s="14" t="s">
        <v>38</v>
      </c>
      <c r="J81" s="16">
        <v>4.4424999999999999</v>
      </c>
      <c r="K81" s="17">
        <f t="shared" si="5"/>
        <v>4.4424999999999999</v>
      </c>
    </row>
    <row r="82" spans="1:11" x14ac:dyDescent="0.15">
      <c r="A82" s="13" t="s">
        <v>192</v>
      </c>
      <c r="B82" s="13" t="s">
        <v>193</v>
      </c>
      <c r="C82" s="14" t="s">
        <v>22</v>
      </c>
      <c r="D82" s="13" t="s">
        <v>200</v>
      </c>
      <c r="E82" s="14" t="s">
        <v>45</v>
      </c>
      <c r="F82" s="14" t="s">
        <v>201</v>
      </c>
      <c r="G82" s="14" t="s">
        <v>202</v>
      </c>
      <c r="H82" s="15">
        <v>2</v>
      </c>
      <c r="I82" s="14" t="s">
        <v>38</v>
      </c>
      <c r="J82" s="16">
        <v>3.9308999999999998</v>
      </c>
      <c r="K82" s="17">
        <f t="shared" si="5"/>
        <v>7.8617999999999997</v>
      </c>
    </row>
    <row r="83" spans="1:11" x14ac:dyDescent="0.15">
      <c r="A83" s="18" t="s">
        <v>192</v>
      </c>
      <c r="B83" s="18" t="s">
        <v>193</v>
      </c>
      <c r="C83" s="19" t="s">
        <v>22</v>
      </c>
      <c r="D83" s="18" t="s">
        <v>203</v>
      </c>
      <c r="E83" s="19" t="s">
        <v>45</v>
      </c>
      <c r="F83" s="19" t="s">
        <v>204</v>
      </c>
      <c r="G83" s="19" t="s">
        <v>202</v>
      </c>
      <c r="H83" s="20">
        <v>4</v>
      </c>
      <c r="I83" s="19" t="s">
        <v>38</v>
      </c>
      <c r="J83" s="21">
        <v>0.46</v>
      </c>
      <c r="K83" s="17">
        <f t="shared" si="5"/>
        <v>1.84</v>
      </c>
    </row>
    <row r="84" spans="1:11" x14ac:dyDescent="0.15">
      <c r="A84" s="18" t="s">
        <v>192</v>
      </c>
      <c r="B84" s="18" t="s">
        <v>193</v>
      </c>
      <c r="C84" s="19" t="s">
        <v>22</v>
      </c>
      <c r="D84" s="18" t="s">
        <v>205</v>
      </c>
      <c r="E84" s="19" t="s">
        <v>45</v>
      </c>
      <c r="F84" s="19" t="s">
        <v>206</v>
      </c>
      <c r="G84" s="19" t="s">
        <v>207</v>
      </c>
      <c r="H84" s="20">
        <v>1</v>
      </c>
      <c r="I84" s="19" t="s">
        <v>38</v>
      </c>
      <c r="J84" s="21">
        <v>1.6541999999999999</v>
      </c>
      <c r="K84" s="17">
        <f t="shared" si="5"/>
        <v>1.6541999999999999</v>
      </c>
    </row>
    <row r="85" spans="1:11" x14ac:dyDescent="0.15">
      <c r="A85" s="13" t="s">
        <v>192</v>
      </c>
      <c r="B85" s="13" t="s">
        <v>193</v>
      </c>
      <c r="C85" s="14" t="s">
        <v>22</v>
      </c>
      <c r="D85" s="13" t="s">
        <v>208</v>
      </c>
      <c r="E85" s="14" t="s">
        <v>45</v>
      </c>
      <c r="F85" s="14" t="s">
        <v>209</v>
      </c>
      <c r="G85" s="14" t="s">
        <v>207</v>
      </c>
      <c r="H85" s="15">
        <v>2</v>
      </c>
      <c r="I85" s="14" t="s">
        <v>38</v>
      </c>
      <c r="J85" s="16">
        <v>0.82320000000000004</v>
      </c>
      <c r="K85" s="17">
        <f t="shared" si="5"/>
        <v>1.6464000000000001</v>
      </c>
    </row>
    <row r="86" spans="1:11" x14ac:dyDescent="0.15">
      <c r="A86" s="18" t="s">
        <v>192</v>
      </c>
      <c r="B86" s="18" t="s">
        <v>193</v>
      </c>
      <c r="C86" s="19" t="s">
        <v>22</v>
      </c>
      <c r="D86" s="18" t="s">
        <v>210</v>
      </c>
      <c r="E86" s="19" t="s">
        <v>41</v>
      </c>
      <c r="F86" s="19" t="s">
        <v>211</v>
      </c>
      <c r="G86" s="19" t="s">
        <v>43</v>
      </c>
      <c r="H86" s="20">
        <v>1</v>
      </c>
      <c r="I86" s="19" t="s">
        <v>38</v>
      </c>
      <c r="J86" s="21">
        <f>K88</f>
        <v>5.6871884999999995</v>
      </c>
      <c r="K86" s="17">
        <f t="shared" si="5"/>
        <v>5.6871884999999995</v>
      </c>
    </row>
    <row r="87" spans="1:11" x14ac:dyDescent="0.15">
      <c r="A87" s="18" t="s">
        <v>192</v>
      </c>
      <c r="B87" s="18" t="s">
        <v>193</v>
      </c>
      <c r="C87" s="19" t="s">
        <v>22</v>
      </c>
      <c r="D87" s="18" t="s">
        <v>180</v>
      </c>
      <c r="E87" s="19" t="s">
        <v>45</v>
      </c>
      <c r="F87" s="19" t="s">
        <v>181</v>
      </c>
      <c r="G87" s="19" t="s">
        <v>43</v>
      </c>
      <c r="H87" s="20">
        <v>4.7704689000000002E-2</v>
      </c>
      <c r="I87" s="19" t="s">
        <v>157</v>
      </c>
      <c r="J87" s="21">
        <v>5.4424999999999999</v>
      </c>
      <c r="K87" s="17">
        <f t="shared" si="5"/>
        <v>0.2596327698825</v>
      </c>
    </row>
    <row r="88" spans="1:11" x14ac:dyDescent="0.15">
      <c r="A88" s="13" t="s">
        <v>210</v>
      </c>
      <c r="B88" s="13" t="s">
        <v>211</v>
      </c>
      <c r="C88" s="14" t="s">
        <v>43</v>
      </c>
      <c r="D88" s="13" t="s">
        <v>212</v>
      </c>
      <c r="E88" s="14" t="s">
        <v>45</v>
      </c>
      <c r="F88" s="14" t="s">
        <v>213</v>
      </c>
      <c r="G88" s="14" t="s">
        <v>214</v>
      </c>
      <c r="H88" s="15">
        <v>1.0569999999999999</v>
      </c>
      <c r="I88" s="14" t="s">
        <v>157</v>
      </c>
      <c r="J88" s="16">
        <v>5.3804999999999996</v>
      </c>
      <c r="K88" s="17">
        <f t="shared" si="5"/>
        <v>5.6871884999999995</v>
      </c>
    </row>
    <row r="90" spans="1:11" x14ac:dyDescent="0.15">
      <c r="A90" s="13" t="s">
        <v>124</v>
      </c>
      <c r="B90" s="13" t="s">
        <v>125</v>
      </c>
      <c r="C90" s="14" t="s">
        <v>43</v>
      </c>
      <c r="D90" s="13" t="s">
        <v>216</v>
      </c>
      <c r="E90" s="14" t="s">
        <v>45</v>
      </c>
      <c r="F90" s="14" t="s">
        <v>217</v>
      </c>
      <c r="G90" s="14" t="s">
        <v>218</v>
      </c>
      <c r="H90" s="15">
        <v>1.125E-2</v>
      </c>
      <c r="I90" s="14" t="s">
        <v>157</v>
      </c>
      <c r="J90" s="16">
        <v>15.31</v>
      </c>
      <c r="K90" s="17">
        <f t="shared" si="5"/>
        <v>0.17223749999999999</v>
      </c>
    </row>
    <row r="92" spans="1:11" x14ac:dyDescent="0.15">
      <c r="A92" s="13" t="s">
        <v>126</v>
      </c>
      <c r="B92" s="13" t="s">
        <v>127</v>
      </c>
      <c r="C92" s="14" t="s">
        <v>43</v>
      </c>
      <c r="D92" s="13" t="s">
        <v>216</v>
      </c>
      <c r="E92" s="14" t="s">
        <v>45</v>
      </c>
      <c r="F92" s="14" t="s">
        <v>217</v>
      </c>
      <c r="G92" s="14" t="s">
        <v>218</v>
      </c>
      <c r="H92" s="15">
        <v>2.2799999999999999E-3</v>
      </c>
      <c r="I92" s="14" t="s">
        <v>157</v>
      </c>
      <c r="J92" s="16">
        <v>15.31</v>
      </c>
      <c r="K92" s="17">
        <f t="shared" si="5"/>
        <v>3.4906800000000002E-2</v>
      </c>
    </row>
    <row r="94" spans="1:11" x14ac:dyDescent="0.15">
      <c r="A94" s="13" t="s">
        <v>128</v>
      </c>
      <c r="B94" s="13" t="s">
        <v>129</v>
      </c>
      <c r="C94" s="14" t="s">
        <v>43</v>
      </c>
      <c r="D94" s="13" t="s">
        <v>216</v>
      </c>
      <c r="E94" s="14" t="s">
        <v>45</v>
      </c>
      <c r="F94" s="14" t="s">
        <v>217</v>
      </c>
      <c r="G94" s="14" t="s">
        <v>218</v>
      </c>
      <c r="H94" s="15">
        <v>1.0500000000000001E-2</v>
      </c>
      <c r="I94" s="14" t="s">
        <v>157</v>
      </c>
      <c r="J94" s="16">
        <v>15.31</v>
      </c>
      <c r="K94" s="17">
        <f t="shared" si="5"/>
        <v>0.16075500000000001</v>
      </c>
    </row>
    <row r="96" spans="1:11" x14ac:dyDescent="0.15">
      <c r="A96" s="13" t="s">
        <v>142</v>
      </c>
      <c r="B96" s="13" t="s">
        <v>143</v>
      </c>
      <c r="C96" s="14" t="s">
        <v>43</v>
      </c>
      <c r="D96" s="13" t="s">
        <v>219</v>
      </c>
      <c r="E96" s="14" t="s">
        <v>41</v>
      </c>
      <c r="F96" s="14" t="s">
        <v>220</v>
      </c>
      <c r="G96" s="14" t="s">
        <v>43</v>
      </c>
      <c r="H96" s="15">
        <v>1</v>
      </c>
      <c r="I96" s="14" t="s">
        <v>38</v>
      </c>
      <c r="J96" s="16">
        <f>SUM(K98:K103)</f>
        <v>14.002547499999999</v>
      </c>
      <c r="K96" s="17">
        <f t="shared" si="5"/>
        <v>14.002547499999999</v>
      </c>
    </row>
    <row r="97" spans="1:11" x14ac:dyDescent="0.15">
      <c r="A97" s="18" t="s">
        <v>142</v>
      </c>
      <c r="B97" s="18" t="s">
        <v>143</v>
      </c>
      <c r="C97" s="19" t="s">
        <v>43</v>
      </c>
      <c r="D97" s="18" t="s">
        <v>160</v>
      </c>
      <c r="E97" s="19" t="s">
        <v>41</v>
      </c>
      <c r="F97" s="19" t="s">
        <v>161</v>
      </c>
      <c r="G97" s="19" t="s">
        <v>43</v>
      </c>
      <c r="H97" s="20">
        <v>0.17199999999999999</v>
      </c>
      <c r="I97" s="19" t="s">
        <v>162</v>
      </c>
      <c r="J97" s="21">
        <v>6.0909000000000004</v>
      </c>
      <c r="K97" s="17">
        <f t="shared" si="5"/>
        <v>1.0476348</v>
      </c>
    </row>
    <row r="98" spans="1:11" x14ac:dyDescent="0.15">
      <c r="A98" s="13" t="s">
        <v>219</v>
      </c>
      <c r="B98" s="13" t="s">
        <v>220</v>
      </c>
      <c r="C98" s="14" t="s">
        <v>43</v>
      </c>
      <c r="D98" s="13" t="s">
        <v>221</v>
      </c>
      <c r="E98" s="14" t="s">
        <v>41</v>
      </c>
      <c r="F98" s="14" t="s">
        <v>222</v>
      </c>
      <c r="G98" s="14" t="s">
        <v>106</v>
      </c>
      <c r="H98" s="15">
        <v>2</v>
      </c>
      <c r="I98" s="14" t="s">
        <v>38</v>
      </c>
      <c r="J98" s="16">
        <f>K104+K105</f>
        <v>1.5413199999999998</v>
      </c>
      <c r="K98" s="17">
        <f>H98*J98</f>
        <v>3.0826399999999996</v>
      </c>
    </row>
    <row r="99" spans="1:11" x14ac:dyDescent="0.15">
      <c r="A99" s="18" t="s">
        <v>219</v>
      </c>
      <c r="B99" s="18" t="s">
        <v>220</v>
      </c>
      <c r="C99" s="19" t="s">
        <v>43</v>
      </c>
      <c r="D99" s="18" t="s">
        <v>223</v>
      </c>
      <c r="E99" s="19" t="s">
        <v>41</v>
      </c>
      <c r="F99" s="19" t="s">
        <v>224</v>
      </c>
      <c r="G99" s="19" t="s">
        <v>106</v>
      </c>
      <c r="H99" s="20">
        <v>1</v>
      </c>
      <c r="I99" s="19" t="s">
        <v>38</v>
      </c>
      <c r="J99" s="21">
        <f>K107</f>
        <v>3.4435599999999997</v>
      </c>
      <c r="K99" s="17">
        <f t="shared" si="5"/>
        <v>3.4435599999999997</v>
      </c>
    </row>
    <row r="100" spans="1:11" x14ac:dyDescent="0.15">
      <c r="A100" s="13" t="s">
        <v>219</v>
      </c>
      <c r="B100" s="13" t="s">
        <v>220</v>
      </c>
      <c r="C100" s="14" t="s">
        <v>43</v>
      </c>
      <c r="D100" s="13" t="s">
        <v>225</v>
      </c>
      <c r="E100" s="14" t="s">
        <v>41</v>
      </c>
      <c r="F100" s="14" t="s">
        <v>226</v>
      </c>
      <c r="G100" s="14" t="s">
        <v>106</v>
      </c>
      <c r="H100" s="15">
        <v>1</v>
      </c>
      <c r="I100" s="14" t="s">
        <v>38</v>
      </c>
      <c r="J100" s="16">
        <f>K108</f>
        <v>3.4435599999999997</v>
      </c>
      <c r="K100" s="17">
        <f t="shared" si="5"/>
        <v>3.4435599999999997</v>
      </c>
    </row>
    <row r="101" spans="1:11" x14ac:dyDescent="0.15">
      <c r="A101" s="18" t="s">
        <v>219</v>
      </c>
      <c r="B101" s="18" t="s">
        <v>220</v>
      </c>
      <c r="C101" s="19" t="s">
        <v>43</v>
      </c>
      <c r="D101" s="18" t="s">
        <v>227</v>
      </c>
      <c r="E101" s="19" t="s">
        <v>45</v>
      </c>
      <c r="F101" s="19" t="s">
        <v>228</v>
      </c>
      <c r="G101" s="19" t="s">
        <v>106</v>
      </c>
      <c r="H101" s="20">
        <v>1</v>
      </c>
      <c r="I101" s="19" t="s">
        <v>38</v>
      </c>
      <c r="J101" s="21">
        <v>2.9222999999999999</v>
      </c>
      <c r="K101" s="17">
        <f t="shared" si="5"/>
        <v>2.9222999999999999</v>
      </c>
    </row>
    <row r="102" spans="1:11" x14ac:dyDescent="0.15">
      <c r="A102" s="13" t="s">
        <v>219</v>
      </c>
      <c r="B102" s="13" t="s">
        <v>220</v>
      </c>
      <c r="C102" s="14" t="s">
        <v>43</v>
      </c>
      <c r="D102" s="13" t="s">
        <v>203</v>
      </c>
      <c r="E102" s="14" t="s">
        <v>45</v>
      </c>
      <c r="F102" s="14" t="s">
        <v>204</v>
      </c>
      <c r="G102" s="14" t="s">
        <v>202</v>
      </c>
      <c r="H102" s="15">
        <v>2</v>
      </c>
      <c r="I102" s="14" t="s">
        <v>38</v>
      </c>
      <c r="J102" s="16">
        <v>0.46</v>
      </c>
      <c r="K102" s="17">
        <f t="shared" si="5"/>
        <v>0.92</v>
      </c>
    </row>
    <row r="103" spans="1:11" x14ac:dyDescent="0.15">
      <c r="A103" s="13" t="s">
        <v>219</v>
      </c>
      <c r="B103" s="13" t="s">
        <v>220</v>
      </c>
      <c r="C103" s="14" t="s">
        <v>43</v>
      </c>
      <c r="D103" s="13" t="s">
        <v>180</v>
      </c>
      <c r="E103" s="14" t="s">
        <v>45</v>
      </c>
      <c r="F103" s="14" t="s">
        <v>181</v>
      </c>
      <c r="G103" s="14" t="s">
        <v>43</v>
      </c>
      <c r="H103" s="15">
        <v>3.5000000000000003E-2</v>
      </c>
      <c r="I103" s="14" t="s">
        <v>157</v>
      </c>
      <c r="J103" s="16">
        <v>5.4424999999999999</v>
      </c>
      <c r="K103" s="17">
        <f t="shared" si="5"/>
        <v>0.1904875</v>
      </c>
    </row>
    <row r="104" spans="1:11" x14ac:dyDescent="0.15">
      <c r="A104" s="13" t="s">
        <v>221</v>
      </c>
      <c r="B104" s="13" t="s">
        <v>222</v>
      </c>
      <c r="C104" s="14" t="s">
        <v>106</v>
      </c>
      <c r="D104" s="13" t="s">
        <v>229</v>
      </c>
      <c r="E104" s="14" t="s">
        <v>45</v>
      </c>
      <c r="F104" s="14" t="s">
        <v>230</v>
      </c>
      <c r="G104" s="14" t="s">
        <v>231</v>
      </c>
      <c r="H104" s="15">
        <v>1</v>
      </c>
      <c r="I104" s="14" t="s">
        <v>38</v>
      </c>
      <c r="J104" s="16">
        <v>0.25</v>
      </c>
      <c r="K104" s="17">
        <f t="shared" si="5"/>
        <v>0.25</v>
      </c>
    </row>
    <row r="105" spans="1:11" x14ac:dyDescent="0.15">
      <c r="A105" s="18" t="s">
        <v>221</v>
      </c>
      <c r="B105" s="18" t="s">
        <v>222</v>
      </c>
      <c r="C105" s="19" t="s">
        <v>106</v>
      </c>
      <c r="D105" s="18" t="s">
        <v>232</v>
      </c>
      <c r="E105" s="19" t="s">
        <v>41</v>
      </c>
      <c r="F105" s="19" t="s">
        <v>233</v>
      </c>
      <c r="G105" s="19" t="s">
        <v>43</v>
      </c>
      <c r="H105" s="20">
        <v>1</v>
      </c>
      <c r="I105" s="19" t="s">
        <v>38</v>
      </c>
      <c r="J105" s="21">
        <f>K106</f>
        <v>1.2913199999999998</v>
      </c>
      <c r="K105" s="17">
        <f t="shared" si="5"/>
        <v>1.2913199999999998</v>
      </c>
    </row>
    <row r="106" spans="1:11" x14ac:dyDescent="0.15">
      <c r="A106" s="13" t="s">
        <v>232</v>
      </c>
      <c r="B106" s="13" t="s">
        <v>233</v>
      </c>
      <c r="C106" s="14" t="s">
        <v>43</v>
      </c>
      <c r="D106" s="13" t="s">
        <v>212</v>
      </c>
      <c r="E106" s="14" t="s">
        <v>45</v>
      </c>
      <c r="F106" s="14" t="s">
        <v>213</v>
      </c>
      <c r="G106" s="14" t="s">
        <v>214</v>
      </c>
      <c r="H106" s="15">
        <v>0.24</v>
      </c>
      <c r="I106" s="14" t="s">
        <v>157</v>
      </c>
      <c r="J106" s="16">
        <v>5.3804999999999996</v>
      </c>
      <c r="K106" s="17">
        <f t="shared" si="5"/>
        <v>1.2913199999999998</v>
      </c>
    </row>
    <row r="107" spans="1:11" x14ac:dyDescent="0.15">
      <c r="A107" s="13" t="s">
        <v>223</v>
      </c>
      <c r="B107" s="13" t="s">
        <v>224</v>
      </c>
      <c r="C107" s="14" t="s">
        <v>234</v>
      </c>
      <c r="D107" s="13" t="s">
        <v>235</v>
      </c>
      <c r="E107" s="14" t="s">
        <v>45</v>
      </c>
      <c r="F107" s="14" t="s">
        <v>236</v>
      </c>
      <c r="G107" s="14" t="s">
        <v>237</v>
      </c>
      <c r="H107" s="15">
        <v>0.76</v>
      </c>
      <c r="I107" s="14" t="s">
        <v>157</v>
      </c>
      <c r="J107" s="16">
        <v>4.5309999999999997</v>
      </c>
      <c r="K107" s="17">
        <f t="shared" si="5"/>
        <v>3.4435599999999997</v>
      </c>
    </row>
    <row r="108" spans="1:11" x14ac:dyDescent="0.15">
      <c r="A108" s="13" t="s">
        <v>225</v>
      </c>
      <c r="B108" s="13" t="s">
        <v>226</v>
      </c>
      <c r="C108" s="14" t="s">
        <v>234</v>
      </c>
      <c r="D108" s="13" t="s">
        <v>235</v>
      </c>
      <c r="E108" s="14" t="s">
        <v>45</v>
      </c>
      <c r="F108" s="14" t="s">
        <v>236</v>
      </c>
      <c r="G108" s="14" t="s">
        <v>237</v>
      </c>
      <c r="H108" s="15">
        <v>0.76</v>
      </c>
      <c r="I108" s="14" t="s">
        <v>157</v>
      </c>
      <c r="J108" s="16">
        <v>4.5309999999999997</v>
      </c>
      <c r="K108" s="17">
        <f t="shared" si="5"/>
        <v>3.4435599999999997</v>
      </c>
    </row>
    <row r="110" spans="1:11" x14ac:dyDescent="0.15">
      <c r="A110" s="13" t="s">
        <v>144</v>
      </c>
      <c r="B110" s="13" t="s">
        <v>145</v>
      </c>
      <c r="C110" s="14" t="s">
        <v>146</v>
      </c>
      <c r="D110" s="13" t="s">
        <v>238</v>
      </c>
      <c r="E110" s="14" t="s">
        <v>41</v>
      </c>
      <c r="F110" s="14" t="s">
        <v>239</v>
      </c>
      <c r="G110" s="14" t="s">
        <v>146</v>
      </c>
      <c r="H110" s="15">
        <v>1</v>
      </c>
      <c r="I110" s="14" t="s">
        <v>38</v>
      </c>
      <c r="J110" s="16">
        <f>SUM(K112:K126)</f>
        <v>31.877848179882506</v>
      </c>
      <c r="K110" s="17">
        <f t="shared" si="5"/>
        <v>31.877848179882506</v>
      </c>
    </row>
    <row r="111" spans="1:11" x14ac:dyDescent="0.15">
      <c r="A111" s="18" t="s">
        <v>144</v>
      </c>
      <c r="B111" s="18" t="s">
        <v>145</v>
      </c>
      <c r="C111" s="19" t="s">
        <v>146</v>
      </c>
      <c r="D111" s="18" t="s">
        <v>160</v>
      </c>
      <c r="E111" s="19" t="s">
        <v>41</v>
      </c>
      <c r="F111" s="19" t="s">
        <v>161</v>
      </c>
      <c r="G111" s="19" t="s">
        <v>43</v>
      </c>
      <c r="H111" s="20">
        <v>0.44800000000000001</v>
      </c>
      <c r="I111" s="19" t="s">
        <v>162</v>
      </c>
      <c r="J111" s="21">
        <v>6.0909000000000004</v>
      </c>
      <c r="K111" s="17">
        <f t="shared" si="5"/>
        <v>2.7287232000000001</v>
      </c>
    </row>
    <row r="112" spans="1:11" x14ac:dyDescent="0.15">
      <c r="A112" s="13" t="s">
        <v>238</v>
      </c>
      <c r="B112" s="13" t="s">
        <v>239</v>
      </c>
      <c r="C112" s="14" t="s">
        <v>146</v>
      </c>
      <c r="D112" s="13" t="s">
        <v>240</v>
      </c>
      <c r="E112" s="14" t="s">
        <v>45</v>
      </c>
      <c r="F112" s="14" t="s">
        <v>241</v>
      </c>
      <c r="G112" s="14" t="s">
        <v>242</v>
      </c>
      <c r="H112" s="15">
        <v>2</v>
      </c>
      <c r="I112" s="14" t="s">
        <v>38</v>
      </c>
      <c r="J112" s="16">
        <v>1.1499999999999999</v>
      </c>
      <c r="K112" s="17">
        <f t="shared" si="5"/>
        <v>2.2999999999999998</v>
      </c>
    </row>
    <row r="113" spans="1:11" x14ac:dyDescent="0.15">
      <c r="A113" s="18" t="s">
        <v>238</v>
      </c>
      <c r="B113" s="18" t="s">
        <v>239</v>
      </c>
      <c r="C113" s="19" t="s">
        <v>146</v>
      </c>
      <c r="D113" s="18" t="s">
        <v>243</v>
      </c>
      <c r="E113" s="19" t="s">
        <v>45</v>
      </c>
      <c r="F113" s="19" t="s">
        <v>244</v>
      </c>
      <c r="G113" s="19" t="s">
        <v>43</v>
      </c>
      <c r="H113" s="20">
        <v>1</v>
      </c>
      <c r="I113" s="19" t="s">
        <v>38</v>
      </c>
      <c r="J113" s="21">
        <v>0.13</v>
      </c>
      <c r="K113" s="17">
        <f t="shared" si="5"/>
        <v>0.13</v>
      </c>
    </row>
    <row r="114" spans="1:11" x14ac:dyDescent="0.15">
      <c r="A114" s="13" t="s">
        <v>238</v>
      </c>
      <c r="B114" s="13" t="s">
        <v>239</v>
      </c>
      <c r="C114" s="14" t="s">
        <v>146</v>
      </c>
      <c r="D114" s="13" t="s">
        <v>245</v>
      </c>
      <c r="E114" s="14" t="s">
        <v>45</v>
      </c>
      <c r="F114" s="14" t="s">
        <v>246</v>
      </c>
      <c r="G114" s="14" t="s">
        <v>43</v>
      </c>
      <c r="H114" s="15">
        <v>1</v>
      </c>
      <c r="I114" s="14" t="s">
        <v>38</v>
      </c>
      <c r="J114" s="16">
        <v>0.75</v>
      </c>
      <c r="K114" s="17">
        <f t="shared" si="5"/>
        <v>0.75</v>
      </c>
    </row>
    <row r="115" spans="1:11" x14ac:dyDescent="0.15">
      <c r="A115" s="13" t="s">
        <v>238</v>
      </c>
      <c r="B115" s="13" t="s">
        <v>239</v>
      </c>
      <c r="C115" s="14" t="s">
        <v>146</v>
      </c>
      <c r="D115" s="13" t="s">
        <v>247</v>
      </c>
      <c r="E115" s="14" t="s">
        <v>41</v>
      </c>
      <c r="F115" s="14" t="s">
        <v>248</v>
      </c>
      <c r="G115" s="14" t="s">
        <v>249</v>
      </c>
      <c r="H115" s="15">
        <v>1</v>
      </c>
      <c r="I115" s="14" t="s">
        <v>38</v>
      </c>
      <c r="J115" s="16">
        <f>K127</f>
        <v>1.8128607999999999</v>
      </c>
      <c r="K115" s="17">
        <f t="shared" si="5"/>
        <v>1.8128607999999999</v>
      </c>
    </row>
    <row r="116" spans="1:11" x14ac:dyDescent="0.15">
      <c r="A116" s="18" t="s">
        <v>238</v>
      </c>
      <c r="B116" s="18" t="s">
        <v>239</v>
      </c>
      <c r="C116" s="19" t="s">
        <v>146</v>
      </c>
      <c r="D116" s="18" t="s">
        <v>250</v>
      </c>
      <c r="E116" s="19" t="s">
        <v>41</v>
      </c>
      <c r="F116" s="19" t="s">
        <v>251</v>
      </c>
      <c r="G116" s="19" t="s">
        <v>242</v>
      </c>
      <c r="H116" s="20">
        <v>1</v>
      </c>
      <c r="I116" s="19" t="s">
        <v>38</v>
      </c>
      <c r="J116" s="21">
        <f>K128</f>
        <v>3.9733388000000005</v>
      </c>
      <c r="K116" s="17">
        <f t="shared" si="5"/>
        <v>3.9733388000000005</v>
      </c>
    </row>
    <row r="117" spans="1:11" x14ac:dyDescent="0.15">
      <c r="A117" s="13" t="s">
        <v>238</v>
      </c>
      <c r="B117" s="13" t="s">
        <v>239</v>
      </c>
      <c r="C117" s="14" t="s">
        <v>146</v>
      </c>
      <c r="D117" s="13" t="s">
        <v>252</v>
      </c>
      <c r="E117" s="14" t="s">
        <v>41</v>
      </c>
      <c r="F117" s="14" t="s">
        <v>253</v>
      </c>
      <c r="G117" s="14" t="s">
        <v>242</v>
      </c>
      <c r="H117" s="15">
        <v>2</v>
      </c>
      <c r="I117" s="14" t="s">
        <v>38</v>
      </c>
      <c r="J117" s="16">
        <f>K129</f>
        <v>0.63956148000000002</v>
      </c>
      <c r="K117" s="17">
        <f t="shared" si="5"/>
        <v>1.27912296</v>
      </c>
    </row>
    <row r="118" spans="1:11" x14ac:dyDescent="0.15">
      <c r="A118" s="18" t="s">
        <v>238</v>
      </c>
      <c r="B118" s="18" t="s">
        <v>239</v>
      </c>
      <c r="C118" s="19" t="s">
        <v>146</v>
      </c>
      <c r="D118" s="18" t="s">
        <v>254</v>
      </c>
      <c r="E118" s="19" t="s">
        <v>41</v>
      </c>
      <c r="F118" s="19" t="s">
        <v>255</v>
      </c>
      <c r="G118" s="19" t="s">
        <v>242</v>
      </c>
      <c r="H118" s="20">
        <v>1</v>
      </c>
      <c r="I118" s="19" t="s">
        <v>38</v>
      </c>
      <c r="J118" s="21">
        <f>K130</f>
        <v>3.9733388000000005</v>
      </c>
      <c r="K118" s="17">
        <f t="shared" si="5"/>
        <v>3.9733388000000005</v>
      </c>
    </row>
    <row r="119" spans="1:11" x14ac:dyDescent="0.15">
      <c r="A119" s="13" t="s">
        <v>238</v>
      </c>
      <c r="B119" s="13" t="s">
        <v>239</v>
      </c>
      <c r="C119" s="14" t="s">
        <v>146</v>
      </c>
      <c r="D119" s="13" t="s">
        <v>256</v>
      </c>
      <c r="E119" s="14" t="s">
        <v>45</v>
      </c>
      <c r="F119" s="14" t="s">
        <v>257</v>
      </c>
      <c r="G119" s="14" t="s">
        <v>22</v>
      </c>
      <c r="H119" s="15">
        <v>1</v>
      </c>
      <c r="I119" s="14" t="s">
        <v>38</v>
      </c>
      <c r="J119" s="16">
        <v>5.2628000000000004</v>
      </c>
      <c r="K119" s="17">
        <f t="shared" si="5"/>
        <v>5.2628000000000004</v>
      </c>
    </row>
    <row r="120" spans="1:11" x14ac:dyDescent="0.15">
      <c r="A120" s="18" t="s">
        <v>238</v>
      </c>
      <c r="B120" s="18" t="s">
        <v>239</v>
      </c>
      <c r="C120" s="19" t="s">
        <v>146</v>
      </c>
      <c r="D120" s="18" t="s">
        <v>258</v>
      </c>
      <c r="E120" s="19" t="s">
        <v>45</v>
      </c>
      <c r="F120" s="19" t="s">
        <v>259</v>
      </c>
      <c r="G120" s="19" t="s">
        <v>22</v>
      </c>
      <c r="H120" s="20">
        <v>1</v>
      </c>
      <c r="I120" s="19" t="s">
        <v>38</v>
      </c>
      <c r="J120" s="21">
        <v>5.2628000000000004</v>
      </c>
      <c r="K120" s="17">
        <f t="shared" si="5"/>
        <v>5.2628000000000004</v>
      </c>
    </row>
    <row r="121" spans="1:11" x14ac:dyDescent="0.15">
      <c r="A121" s="13" t="s">
        <v>238</v>
      </c>
      <c r="B121" s="13" t="s">
        <v>239</v>
      </c>
      <c r="C121" s="14" t="s">
        <v>146</v>
      </c>
      <c r="D121" s="13" t="s">
        <v>260</v>
      </c>
      <c r="E121" s="14" t="s">
        <v>41</v>
      </c>
      <c r="F121" s="14" t="s">
        <v>261</v>
      </c>
      <c r="G121" s="14" t="s">
        <v>25</v>
      </c>
      <c r="H121" s="15">
        <v>1</v>
      </c>
      <c r="I121" s="14" t="s">
        <v>38</v>
      </c>
      <c r="J121" s="16">
        <f>K131</f>
        <v>3.8608912000000002</v>
      </c>
      <c r="K121" s="17">
        <f t="shared" si="5"/>
        <v>3.8608912000000002</v>
      </c>
    </row>
    <row r="122" spans="1:11" x14ac:dyDescent="0.15">
      <c r="A122" s="18" t="s">
        <v>238</v>
      </c>
      <c r="B122" s="18" t="s">
        <v>239</v>
      </c>
      <c r="C122" s="19" t="s">
        <v>146</v>
      </c>
      <c r="D122" s="18" t="s">
        <v>262</v>
      </c>
      <c r="E122" s="19" t="s">
        <v>41</v>
      </c>
      <c r="F122" s="19" t="s">
        <v>263</v>
      </c>
      <c r="G122" s="19" t="s">
        <v>25</v>
      </c>
      <c r="H122" s="20">
        <v>1</v>
      </c>
      <c r="I122" s="19" t="s">
        <v>38</v>
      </c>
      <c r="J122" s="21">
        <f>K132</f>
        <v>0.56794600000000006</v>
      </c>
      <c r="K122" s="17">
        <f t="shared" ref="K122:K141" si="6">H122*J122</f>
        <v>0.56794600000000006</v>
      </c>
    </row>
    <row r="123" spans="1:11" x14ac:dyDescent="0.15">
      <c r="A123" s="13" t="s">
        <v>238</v>
      </c>
      <c r="B123" s="13" t="s">
        <v>239</v>
      </c>
      <c r="C123" s="14" t="s">
        <v>146</v>
      </c>
      <c r="D123" s="13" t="s">
        <v>264</v>
      </c>
      <c r="E123" s="14" t="s">
        <v>41</v>
      </c>
      <c r="F123" s="14" t="s">
        <v>265</v>
      </c>
      <c r="G123" s="14" t="s">
        <v>25</v>
      </c>
      <c r="H123" s="15">
        <v>2</v>
      </c>
      <c r="I123" s="14" t="s">
        <v>38</v>
      </c>
      <c r="J123" s="16">
        <f>K133</f>
        <v>0.34923080000000001</v>
      </c>
      <c r="K123" s="17">
        <f t="shared" si="6"/>
        <v>0.69846160000000002</v>
      </c>
    </row>
    <row r="124" spans="1:11" x14ac:dyDescent="0.15">
      <c r="A124" s="18" t="s">
        <v>238</v>
      </c>
      <c r="B124" s="18" t="s">
        <v>239</v>
      </c>
      <c r="C124" s="19" t="s">
        <v>146</v>
      </c>
      <c r="D124" s="18" t="s">
        <v>266</v>
      </c>
      <c r="E124" s="19" t="s">
        <v>45</v>
      </c>
      <c r="F124" s="19" t="s">
        <v>267</v>
      </c>
      <c r="G124" s="19" t="s">
        <v>25</v>
      </c>
      <c r="H124" s="20">
        <v>1</v>
      </c>
      <c r="I124" s="19" t="s">
        <v>38</v>
      </c>
      <c r="J124" s="21">
        <v>0.29449999999999998</v>
      </c>
      <c r="K124" s="17">
        <f t="shared" si="6"/>
        <v>0.29449999999999998</v>
      </c>
    </row>
    <row r="125" spans="1:11" x14ac:dyDescent="0.15">
      <c r="A125" s="13" t="s">
        <v>238</v>
      </c>
      <c r="B125" s="13" t="s">
        <v>239</v>
      </c>
      <c r="C125" s="14" t="s">
        <v>146</v>
      </c>
      <c r="D125" s="13" t="s">
        <v>268</v>
      </c>
      <c r="E125" s="14" t="s">
        <v>41</v>
      </c>
      <c r="F125" s="14" t="s">
        <v>269</v>
      </c>
      <c r="G125" s="14" t="s">
        <v>43</v>
      </c>
      <c r="H125" s="15">
        <v>1</v>
      </c>
      <c r="I125" s="14" t="s">
        <v>38</v>
      </c>
      <c r="J125" s="16">
        <f>K134+K135</f>
        <v>1.4521552500000001</v>
      </c>
      <c r="K125" s="17">
        <f t="shared" si="6"/>
        <v>1.4521552500000001</v>
      </c>
    </row>
    <row r="126" spans="1:11" x14ac:dyDescent="0.15">
      <c r="A126" s="13" t="s">
        <v>238</v>
      </c>
      <c r="B126" s="13" t="s">
        <v>239</v>
      </c>
      <c r="C126" s="14" t="s">
        <v>146</v>
      </c>
      <c r="D126" s="13" t="s">
        <v>180</v>
      </c>
      <c r="E126" s="14" t="s">
        <v>45</v>
      </c>
      <c r="F126" s="14" t="s">
        <v>181</v>
      </c>
      <c r="G126" s="14" t="s">
        <v>43</v>
      </c>
      <c r="H126" s="15">
        <v>4.7704689000000002E-2</v>
      </c>
      <c r="I126" s="14" t="s">
        <v>157</v>
      </c>
      <c r="J126" s="16">
        <v>5.4424999999999999</v>
      </c>
      <c r="K126" s="17">
        <f t="shared" si="6"/>
        <v>0.2596327698825</v>
      </c>
    </row>
    <row r="127" spans="1:11" x14ac:dyDescent="0.15">
      <c r="A127" s="13" t="s">
        <v>247</v>
      </c>
      <c r="B127" s="13" t="s">
        <v>248</v>
      </c>
      <c r="C127" s="14" t="s">
        <v>270</v>
      </c>
      <c r="D127" s="13" t="s">
        <v>271</v>
      </c>
      <c r="E127" s="14" t="s">
        <v>45</v>
      </c>
      <c r="F127" s="14" t="s">
        <v>272</v>
      </c>
      <c r="G127" s="14" t="s">
        <v>273</v>
      </c>
      <c r="H127" s="15">
        <v>0.39700000000000002</v>
      </c>
      <c r="I127" s="14" t="s">
        <v>157</v>
      </c>
      <c r="J127" s="16">
        <v>4.5663999999999998</v>
      </c>
      <c r="K127" s="17">
        <f t="shared" si="6"/>
        <v>1.8128607999999999</v>
      </c>
    </row>
    <row r="128" spans="1:11" x14ac:dyDescent="0.15">
      <c r="A128" s="13" t="s">
        <v>250</v>
      </c>
      <c r="B128" s="13" t="s">
        <v>251</v>
      </c>
      <c r="C128" s="14" t="s">
        <v>242</v>
      </c>
      <c r="D128" s="13" t="s">
        <v>274</v>
      </c>
      <c r="E128" s="14" t="s">
        <v>45</v>
      </c>
      <c r="F128" s="14" t="s">
        <v>275</v>
      </c>
      <c r="G128" s="14" t="s">
        <v>276</v>
      </c>
      <c r="H128" s="15">
        <v>0.69610000000000005</v>
      </c>
      <c r="I128" s="14" t="s">
        <v>157</v>
      </c>
      <c r="J128" s="16">
        <v>5.7080000000000002</v>
      </c>
      <c r="K128" s="17">
        <f t="shared" si="6"/>
        <v>3.9733388000000005</v>
      </c>
    </row>
    <row r="129" spans="1:11" x14ac:dyDescent="0.15">
      <c r="A129" s="13" t="s">
        <v>252</v>
      </c>
      <c r="B129" s="13" t="s">
        <v>253</v>
      </c>
      <c r="C129" s="14" t="s">
        <v>242</v>
      </c>
      <c r="D129" s="13" t="s">
        <v>277</v>
      </c>
      <c r="E129" s="14" t="s">
        <v>45</v>
      </c>
      <c r="F129" s="14" t="s">
        <v>278</v>
      </c>
      <c r="G129" s="14" t="s">
        <v>279</v>
      </c>
      <c r="H129" s="15">
        <v>0.1227</v>
      </c>
      <c r="I129" s="14" t="s">
        <v>157</v>
      </c>
      <c r="J129" s="16">
        <v>5.2123999999999997</v>
      </c>
      <c r="K129" s="17">
        <f t="shared" si="6"/>
        <v>0.63956148000000002</v>
      </c>
    </row>
    <row r="130" spans="1:11" x14ac:dyDescent="0.15">
      <c r="A130" s="13" t="s">
        <v>254</v>
      </c>
      <c r="B130" s="13" t="s">
        <v>255</v>
      </c>
      <c r="C130" s="14" t="s">
        <v>242</v>
      </c>
      <c r="D130" s="13" t="s">
        <v>274</v>
      </c>
      <c r="E130" s="14" t="s">
        <v>45</v>
      </c>
      <c r="F130" s="14" t="s">
        <v>275</v>
      </c>
      <c r="G130" s="14" t="s">
        <v>276</v>
      </c>
      <c r="H130" s="15">
        <v>0.69610000000000005</v>
      </c>
      <c r="I130" s="14" t="s">
        <v>157</v>
      </c>
      <c r="J130" s="16">
        <v>5.7080000000000002</v>
      </c>
      <c r="K130" s="17">
        <f t="shared" si="6"/>
        <v>3.9733388000000005</v>
      </c>
    </row>
    <row r="131" spans="1:11" x14ac:dyDescent="0.15">
      <c r="A131" s="18" t="s">
        <v>260</v>
      </c>
      <c r="B131" s="18" t="s">
        <v>261</v>
      </c>
      <c r="C131" s="19" t="s">
        <v>25</v>
      </c>
      <c r="D131" s="18" t="s">
        <v>274</v>
      </c>
      <c r="E131" s="19" t="s">
        <v>45</v>
      </c>
      <c r="F131" s="19" t="s">
        <v>275</v>
      </c>
      <c r="G131" s="19" t="s">
        <v>276</v>
      </c>
      <c r="H131" s="20">
        <v>0.6764</v>
      </c>
      <c r="I131" s="19" t="s">
        <v>157</v>
      </c>
      <c r="J131" s="21">
        <v>5.7080000000000002</v>
      </c>
      <c r="K131" s="17">
        <f t="shared" si="6"/>
        <v>3.8608912000000002</v>
      </c>
    </row>
    <row r="132" spans="1:11" x14ac:dyDescent="0.15">
      <c r="A132" s="13" t="s">
        <v>262</v>
      </c>
      <c r="B132" s="13" t="s">
        <v>263</v>
      </c>
      <c r="C132" s="14" t="s">
        <v>25</v>
      </c>
      <c r="D132" s="13" t="s">
        <v>274</v>
      </c>
      <c r="E132" s="14" t="s">
        <v>45</v>
      </c>
      <c r="F132" s="14" t="s">
        <v>275</v>
      </c>
      <c r="G132" s="14" t="s">
        <v>276</v>
      </c>
      <c r="H132" s="15">
        <v>9.9500000000000005E-2</v>
      </c>
      <c r="I132" s="14" t="s">
        <v>157</v>
      </c>
      <c r="J132" s="16">
        <v>5.7080000000000002</v>
      </c>
      <c r="K132" s="17">
        <f t="shared" si="6"/>
        <v>0.56794600000000006</v>
      </c>
    </row>
    <row r="133" spans="1:11" x14ac:dyDescent="0.15">
      <c r="A133" s="13" t="s">
        <v>264</v>
      </c>
      <c r="B133" s="13" t="s">
        <v>265</v>
      </c>
      <c r="C133" s="14" t="s">
        <v>25</v>
      </c>
      <c r="D133" s="13" t="s">
        <v>277</v>
      </c>
      <c r="E133" s="14" t="s">
        <v>45</v>
      </c>
      <c r="F133" s="14" t="s">
        <v>278</v>
      </c>
      <c r="G133" s="14" t="s">
        <v>279</v>
      </c>
      <c r="H133" s="15">
        <v>6.7000000000000004E-2</v>
      </c>
      <c r="I133" s="14" t="s">
        <v>157</v>
      </c>
      <c r="J133" s="16">
        <v>5.2123999999999997</v>
      </c>
      <c r="K133" s="17">
        <f t="shared" si="6"/>
        <v>0.34923080000000001</v>
      </c>
    </row>
    <row r="134" spans="1:11" x14ac:dyDescent="0.15">
      <c r="A134" s="13" t="s">
        <v>268</v>
      </c>
      <c r="B134" s="13" t="s">
        <v>269</v>
      </c>
      <c r="C134" s="14" t="s">
        <v>43</v>
      </c>
      <c r="D134" s="13" t="s">
        <v>245</v>
      </c>
      <c r="E134" s="14" t="s">
        <v>45</v>
      </c>
      <c r="F134" s="14" t="s">
        <v>246</v>
      </c>
      <c r="G134" s="14" t="s">
        <v>43</v>
      </c>
      <c r="H134" s="15">
        <v>1</v>
      </c>
      <c r="I134" s="14" t="s">
        <v>38</v>
      </c>
      <c r="J134" s="16">
        <v>0.75</v>
      </c>
      <c r="K134" s="17">
        <f t="shared" si="6"/>
        <v>0.75</v>
      </c>
    </row>
    <row r="135" spans="1:11" x14ac:dyDescent="0.15">
      <c r="A135" s="18" t="s">
        <v>268</v>
      </c>
      <c r="B135" s="18" t="s">
        <v>269</v>
      </c>
      <c r="C135" s="19" t="s">
        <v>43</v>
      </c>
      <c r="D135" s="18" t="s">
        <v>212</v>
      </c>
      <c r="E135" s="19" t="s">
        <v>45</v>
      </c>
      <c r="F135" s="19" t="s">
        <v>213</v>
      </c>
      <c r="G135" s="19" t="s">
        <v>214</v>
      </c>
      <c r="H135" s="20">
        <v>0.1305</v>
      </c>
      <c r="I135" s="19" t="s">
        <v>157</v>
      </c>
      <c r="J135" s="21">
        <v>5.3804999999999996</v>
      </c>
      <c r="K135" s="17">
        <f t="shared" si="6"/>
        <v>0.70215525000000001</v>
      </c>
    </row>
    <row r="137" spans="1:11" x14ac:dyDescent="0.15">
      <c r="A137" s="13" t="s">
        <v>147</v>
      </c>
      <c r="B137" s="13" t="s">
        <v>121</v>
      </c>
      <c r="C137" s="14" t="s">
        <v>43</v>
      </c>
      <c r="D137" s="13" t="s">
        <v>280</v>
      </c>
      <c r="E137" s="14" t="s">
        <v>45</v>
      </c>
      <c r="F137" s="14" t="s">
        <v>281</v>
      </c>
      <c r="G137" s="14" t="s">
        <v>43</v>
      </c>
      <c r="H137" s="15">
        <v>1</v>
      </c>
      <c r="I137" s="14" t="s">
        <v>38</v>
      </c>
      <c r="J137" s="16">
        <v>4.76</v>
      </c>
      <c r="K137" s="17">
        <f t="shared" si="6"/>
        <v>4.76</v>
      </c>
    </row>
    <row r="138" spans="1:11" x14ac:dyDescent="0.15">
      <c r="A138" s="18" t="s">
        <v>147</v>
      </c>
      <c r="B138" s="18" t="s">
        <v>121</v>
      </c>
      <c r="C138" s="19" t="s">
        <v>43</v>
      </c>
      <c r="D138" s="18" t="s">
        <v>160</v>
      </c>
      <c r="E138" s="19" t="s">
        <v>41</v>
      </c>
      <c r="F138" s="19" t="s">
        <v>161</v>
      </c>
      <c r="G138" s="19" t="s">
        <v>43</v>
      </c>
      <c r="H138" s="20">
        <v>3.7699999999999997E-2</v>
      </c>
      <c r="I138" s="19" t="s">
        <v>162</v>
      </c>
      <c r="J138" s="21">
        <v>6.0909000000000004</v>
      </c>
      <c r="K138" s="17">
        <f t="shared" si="6"/>
        <v>0.22962693000000001</v>
      </c>
    </row>
    <row r="140" spans="1:11" x14ac:dyDescent="0.15">
      <c r="A140" s="13" t="s">
        <v>152</v>
      </c>
      <c r="B140" s="13" t="s">
        <v>153</v>
      </c>
      <c r="C140" s="14" t="s">
        <v>43</v>
      </c>
      <c r="D140" s="13" t="s">
        <v>282</v>
      </c>
      <c r="E140" s="14" t="s">
        <v>45</v>
      </c>
      <c r="F140" s="14" t="s">
        <v>283</v>
      </c>
      <c r="G140" s="14" t="s">
        <v>43</v>
      </c>
      <c r="H140" s="15">
        <v>1</v>
      </c>
      <c r="I140" s="14" t="s">
        <v>38</v>
      </c>
      <c r="J140" s="16">
        <v>0.55700000000000005</v>
      </c>
      <c r="K140" s="17">
        <f t="shared" si="6"/>
        <v>0.55700000000000005</v>
      </c>
    </row>
    <row r="141" spans="1:11" x14ac:dyDescent="0.15">
      <c r="A141" s="18" t="s">
        <v>152</v>
      </c>
      <c r="B141" s="18" t="s">
        <v>153</v>
      </c>
      <c r="C141" s="19" t="s">
        <v>43</v>
      </c>
      <c r="D141" s="18" t="s">
        <v>160</v>
      </c>
      <c r="E141" s="19" t="s">
        <v>41</v>
      </c>
      <c r="F141" s="19" t="s">
        <v>161</v>
      </c>
      <c r="G141" s="19" t="s">
        <v>43</v>
      </c>
      <c r="H141" s="20">
        <v>2E-3</v>
      </c>
      <c r="I141" s="19" t="s">
        <v>162</v>
      </c>
      <c r="J141" s="21">
        <v>6.0909000000000004</v>
      </c>
      <c r="K141" s="17">
        <f t="shared" si="6"/>
        <v>1.2181800000000001E-2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8F48D-4076-4998-8ED5-DE13EDCA4880}">
  <dimension ref="A1:G14"/>
  <sheetViews>
    <sheetView workbookViewId="0">
      <selection activeCell="G14" sqref="G14"/>
    </sheetView>
  </sheetViews>
  <sheetFormatPr defaultRowHeight="14.25" x14ac:dyDescent="0.15"/>
  <cols>
    <col min="1" max="2" width="5.75" bestFit="1" customWidth="1"/>
    <col min="3" max="3" width="13.75" bestFit="1" customWidth="1"/>
    <col min="4" max="4" width="11.875" bestFit="1" customWidth="1"/>
    <col min="5" max="5" width="16.75" bestFit="1" customWidth="1"/>
    <col min="6" max="6" width="8.5" bestFit="1" customWidth="1"/>
    <col min="7" max="7" width="12.625" bestFit="1" customWidth="1"/>
  </cols>
  <sheetData>
    <row r="1" spans="1:7" ht="18" x14ac:dyDescent="0.15">
      <c r="A1" s="3" t="s">
        <v>3</v>
      </c>
      <c r="B1" s="3" t="s">
        <v>4</v>
      </c>
      <c r="C1" s="3" t="s">
        <v>5</v>
      </c>
      <c r="D1" s="30" t="s">
        <v>288</v>
      </c>
      <c r="E1" s="31" t="s">
        <v>289</v>
      </c>
      <c r="F1" s="30" t="s">
        <v>290</v>
      </c>
      <c r="G1" s="30" t="s">
        <v>291</v>
      </c>
    </row>
    <row r="2" spans="1:7" ht="14.25" customHeight="1" x14ac:dyDescent="0.2">
      <c r="A2" s="104" t="s">
        <v>292</v>
      </c>
      <c r="B2" s="104" t="s">
        <v>293</v>
      </c>
      <c r="C2" s="104" t="s">
        <v>215</v>
      </c>
      <c r="D2" s="40" t="s">
        <v>294</v>
      </c>
      <c r="E2" s="35" t="s">
        <v>302</v>
      </c>
      <c r="F2" s="32">
        <v>4.7500000000000001E-2</v>
      </c>
      <c r="G2" s="32">
        <v>2.4299999999999999E-2</v>
      </c>
    </row>
    <row r="3" spans="1:7" ht="14.25" customHeight="1" x14ac:dyDescent="0.2">
      <c r="A3" s="104"/>
      <c r="B3" s="104"/>
      <c r="C3" s="104"/>
      <c r="D3" s="40" t="s">
        <v>225</v>
      </c>
      <c r="E3" s="35" t="s">
        <v>295</v>
      </c>
      <c r="F3" s="32">
        <v>4.7500000000000001E-2</v>
      </c>
      <c r="G3" s="32">
        <v>8.43E-2</v>
      </c>
    </row>
    <row r="4" spans="1:7" ht="14.25" customHeight="1" x14ac:dyDescent="0.2">
      <c r="A4" s="104"/>
      <c r="B4" s="104"/>
      <c r="C4" s="104"/>
      <c r="D4" s="40" t="s">
        <v>232</v>
      </c>
      <c r="E4" s="35" t="s">
        <v>233</v>
      </c>
      <c r="F4" s="32">
        <v>0.316</v>
      </c>
      <c r="G4" s="32">
        <v>0.91</v>
      </c>
    </row>
    <row r="5" spans="1:7" ht="14.25" customHeight="1" x14ac:dyDescent="0.15">
      <c r="A5" s="104"/>
      <c r="B5" s="104"/>
      <c r="C5" s="104"/>
      <c r="D5" s="41" t="s">
        <v>247</v>
      </c>
      <c r="E5" s="36" t="s">
        <v>248</v>
      </c>
      <c r="F5" s="33">
        <v>0.14779999999999999</v>
      </c>
      <c r="G5" s="32">
        <v>4.4000000000000003E-3</v>
      </c>
    </row>
    <row r="6" spans="1:7" ht="14.25" customHeight="1" x14ac:dyDescent="0.15">
      <c r="A6" s="104"/>
      <c r="B6" s="104"/>
      <c r="C6" s="104"/>
      <c r="D6" s="41" t="s">
        <v>250</v>
      </c>
      <c r="E6" s="36" t="s">
        <v>251</v>
      </c>
      <c r="F6" s="32">
        <v>0.22800000000000001</v>
      </c>
      <c r="G6" s="32">
        <v>0.11600000000000001</v>
      </c>
    </row>
    <row r="7" spans="1:7" ht="14.25" customHeight="1" x14ac:dyDescent="0.2">
      <c r="A7" s="104"/>
      <c r="B7" s="104"/>
      <c r="C7" s="104"/>
      <c r="D7" s="42" t="s">
        <v>296</v>
      </c>
      <c r="E7" s="35" t="s">
        <v>297</v>
      </c>
      <c r="F7" s="32">
        <v>0.443</v>
      </c>
      <c r="G7" s="32">
        <v>0.14599999999999999</v>
      </c>
    </row>
    <row r="8" spans="1:7" ht="14.25" customHeight="1" x14ac:dyDescent="0.2">
      <c r="A8" s="104"/>
      <c r="B8" s="104"/>
      <c r="C8" s="104"/>
      <c r="D8" s="40" t="s">
        <v>298</v>
      </c>
      <c r="E8" s="35" t="s">
        <v>255</v>
      </c>
      <c r="F8" s="32">
        <v>0.22800000000000001</v>
      </c>
      <c r="G8" s="32">
        <v>0.11600000000000001</v>
      </c>
    </row>
    <row r="9" spans="1:7" ht="14.25" customHeight="1" x14ac:dyDescent="0.15">
      <c r="A9" s="104"/>
      <c r="B9" s="104"/>
      <c r="C9" s="104"/>
      <c r="D9" s="43" t="s">
        <v>260</v>
      </c>
      <c r="E9" s="37" t="s">
        <v>261</v>
      </c>
      <c r="F9" s="32">
        <v>0.38</v>
      </c>
      <c r="G9" s="32">
        <v>0.20599999999999999</v>
      </c>
    </row>
    <row r="10" spans="1:7" ht="14.25" customHeight="1" x14ac:dyDescent="0.15">
      <c r="A10" s="104"/>
      <c r="B10" s="104"/>
      <c r="C10" s="104"/>
      <c r="D10" s="44" t="s">
        <v>262</v>
      </c>
      <c r="E10" s="37" t="s">
        <v>263</v>
      </c>
      <c r="F10" s="32">
        <v>0.39500000000000002</v>
      </c>
      <c r="G10" s="32">
        <v>0.17100000000000001</v>
      </c>
    </row>
    <row r="11" spans="1:7" ht="14.25" customHeight="1" x14ac:dyDescent="0.15">
      <c r="A11" s="104"/>
      <c r="B11" s="104"/>
      <c r="C11" s="104"/>
      <c r="D11" s="43" t="s">
        <v>264</v>
      </c>
      <c r="E11" s="38" t="s">
        <v>299</v>
      </c>
      <c r="F11" s="32">
        <v>0.217</v>
      </c>
      <c r="G11" s="34">
        <v>9.4E-2</v>
      </c>
    </row>
    <row r="12" spans="1:7" ht="14.25" customHeight="1" x14ac:dyDescent="0.2">
      <c r="A12" s="104"/>
      <c r="B12" s="104"/>
      <c r="C12" s="104"/>
      <c r="D12" s="45" t="s">
        <v>268</v>
      </c>
      <c r="E12" s="39" t="s">
        <v>300</v>
      </c>
      <c r="F12" s="32">
        <v>0.253</v>
      </c>
      <c r="G12" s="32">
        <v>7.6999999999999999E-2</v>
      </c>
    </row>
    <row r="13" spans="1:7" ht="14.25" customHeight="1" x14ac:dyDescent="0.2">
      <c r="A13" s="104"/>
      <c r="B13" s="104"/>
      <c r="C13" s="104"/>
      <c r="D13" s="40" t="s">
        <v>210</v>
      </c>
      <c r="E13" s="35" t="s">
        <v>301</v>
      </c>
      <c r="F13" s="32">
        <v>0.253</v>
      </c>
      <c r="G13" s="32">
        <v>0.18</v>
      </c>
    </row>
    <row r="14" spans="1:7" ht="14.25" customHeight="1" x14ac:dyDescent="0.15">
      <c r="A14" s="104"/>
      <c r="B14" s="104"/>
      <c r="C14" s="104"/>
      <c r="D14" s="46" t="s">
        <v>303</v>
      </c>
      <c r="E14" s="46"/>
      <c r="F14" s="47">
        <f>SUM(F2:F13)</f>
        <v>2.9558000000000004</v>
      </c>
      <c r="G14" s="47">
        <f>SUM(G2:G13)*0.8</f>
        <v>1.7032</v>
      </c>
    </row>
  </sheetData>
  <mergeCells count="3">
    <mergeCell ref="A2:A14"/>
    <mergeCell ref="B2:B14"/>
    <mergeCell ref="C2:C14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75913-9051-4DD8-AEE1-30446C7C7B15}">
  <dimension ref="A1:N10"/>
  <sheetViews>
    <sheetView workbookViewId="0">
      <selection activeCell="O8" sqref="O8"/>
    </sheetView>
  </sheetViews>
  <sheetFormatPr defaultRowHeight="14.25" x14ac:dyDescent="0.15"/>
  <cols>
    <col min="1" max="1" width="9.5" bestFit="1" customWidth="1"/>
    <col min="2" max="2" width="15" bestFit="1" customWidth="1"/>
    <col min="3" max="3" width="7.5" bestFit="1" customWidth="1"/>
    <col min="4" max="4" width="11.625" bestFit="1" customWidth="1"/>
    <col min="5" max="5" width="53.875" bestFit="1" customWidth="1"/>
    <col min="6" max="6" width="9.5" bestFit="1" customWidth="1"/>
    <col min="7" max="8" width="8.5" bestFit="1" customWidth="1"/>
    <col min="9" max="9" width="9.5" bestFit="1" customWidth="1"/>
  </cols>
  <sheetData>
    <row r="1" spans="1:14" x14ac:dyDescent="0.15">
      <c r="A1" s="108" t="s">
        <v>304</v>
      </c>
      <c r="B1" s="108"/>
      <c r="C1" s="108"/>
      <c r="D1" s="108"/>
      <c r="E1" s="108"/>
      <c r="F1" s="50" t="s">
        <v>305</v>
      </c>
      <c r="G1" s="51">
        <f>[1]标准费率!T6</f>
        <v>7.2055555555555597E-3</v>
      </c>
      <c r="H1" s="51">
        <f>[1]标准费率!T7</f>
        <v>9.4277777777777797E-3</v>
      </c>
      <c r="I1" s="51">
        <f>[1]标准费率!T6</f>
        <v>7.2055555555555597E-3</v>
      </c>
      <c r="J1" s="110" t="s">
        <v>306</v>
      </c>
    </row>
    <row r="2" spans="1:14" ht="57" x14ac:dyDescent="0.15">
      <c r="A2" s="109"/>
      <c r="B2" s="109"/>
      <c r="C2" s="109"/>
      <c r="D2" s="109"/>
      <c r="E2" s="109"/>
      <c r="F2" s="52" t="s">
        <v>307</v>
      </c>
      <c r="G2" s="52" t="s">
        <v>308</v>
      </c>
      <c r="H2" s="52"/>
      <c r="I2" s="52" t="s">
        <v>309</v>
      </c>
      <c r="J2" s="110"/>
    </row>
    <row r="3" spans="1:14" ht="28.5" x14ac:dyDescent="0.15">
      <c r="A3" s="53" t="s">
        <v>27</v>
      </c>
      <c r="B3" s="54" t="s">
        <v>28</v>
      </c>
      <c r="C3" s="54" t="s">
        <v>29</v>
      </c>
      <c r="D3" s="54" t="s">
        <v>310</v>
      </c>
      <c r="E3" s="54" t="s">
        <v>311</v>
      </c>
      <c r="F3" s="54" t="s">
        <v>33</v>
      </c>
      <c r="G3" s="52" t="s">
        <v>312</v>
      </c>
      <c r="H3" s="52" t="s">
        <v>313</v>
      </c>
      <c r="I3" s="52" t="s">
        <v>314</v>
      </c>
      <c r="J3" s="55" t="s">
        <v>315</v>
      </c>
    </row>
    <row r="4" spans="1:14" x14ac:dyDescent="0.15">
      <c r="A4" s="57"/>
      <c r="B4" s="58" t="s">
        <v>21</v>
      </c>
      <c r="C4" s="59"/>
      <c r="D4" s="58" t="s">
        <v>24</v>
      </c>
      <c r="E4" s="60" t="s">
        <v>23</v>
      </c>
      <c r="F4" s="60"/>
      <c r="G4" s="56">
        <v>564</v>
      </c>
      <c r="H4" s="56">
        <v>137.69999999999999</v>
      </c>
      <c r="I4" s="56">
        <v>20.7</v>
      </c>
      <c r="J4" s="61">
        <f>SUMPRODUCT($G$1:$I$1,G4:I4)</f>
        <v>5.5112933333333363</v>
      </c>
    </row>
    <row r="7" spans="1:14" ht="37.5" x14ac:dyDescent="0.15">
      <c r="A7" s="105" t="s">
        <v>316</v>
      </c>
      <c r="B7" s="105"/>
      <c r="C7" s="105"/>
      <c r="D7" s="105"/>
      <c r="E7" s="105"/>
      <c r="F7" s="62" t="s">
        <v>305</v>
      </c>
      <c r="G7" s="76">
        <v>5.90625E-4</v>
      </c>
      <c r="H7" s="76">
        <v>2.0416666666666699E-3</v>
      </c>
      <c r="I7" s="63">
        <v>2.3333333333333301E-4</v>
      </c>
      <c r="J7" s="63">
        <v>4.6401515151515098E-4</v>
      </c>
      <c r="K7" s="63">
        <v>8.40840840840841E-4</v>
      </c>
      <c r="L7" s="63">
        <v>4.0404040404040399E-4</v>
      </c>
      <c r="M7" s="63">
        <v>1.6025641025641001E-4</v>
      </c>
      <c r="N7" s="107" t="s">
        <v>306</v>
      </c>
    </row>
    <row r="8" spans="1:14" x14ac:dyDescent="0.15">
      <c r="A8" s="106"/>
      <c r="B8" s="106"/>
      <c r="C8" s="106"/>
      <c r="D8" s="106"/>
      <c r="E8" s="106"/>
      <c r="F8" s="64" t="s">
        <v>317</v>
      </c>
      <c r="G8" s="65" t="s">
        <v>318</v>
      </c>
      <c r="H8" s="65" t="s">
        <v>318</v>
      </c>
      <c r="I8" s="65" t="s">
        <v>318</v>
      </c>
      <c r="J8" s="65" t="s">
        <v>318</v>
      </c>
      <c r="K8" s="65" t="s">
        <v>318</v>
      </c>
      <c r="L8" s="65" t="s">
        <v>318</v>
      </c>
      <c r="M8" s="65" t="s">
        <v>318</v>
      </c>
      <c r="N8" s="107"/>
    </row>
    <row r="9" spans="1:14" ht="57" x14ac:dyDescent="0.15">
      <c r="A9" s="66" t="s">
        <v>27</v>
      </c>
      <c r="B9" s="67" t="s">
        <v>28</v>
      </c>
      <c r="C9" s="67" t="s">
        <v>29</v>
      </c>
      <c r="D9" s="67" t="s">
        <v>310</v>
      </c>
      <c r="E9" s="68" t="s">
        <v>311</v>
      </c>
      <c r="F9" s="68" t="s">
        <v>33</v>
      </c>
      <c r="G9" s="69" t="s">
        <v>319</v>
      </c>
      <c r="H9" s="69" t="s">
        <v>320</v>
      </c>
      <c r="I9" s="69" t="s">
        <v>321</v>
      </c>
      <c r="J9" s="69" t="s">
        <v>322</v>
      </c>
      <c r="K9" s="69" t="s">
        <v>323</v>
      </c>
      <c r="L9" s="69" t="s">
        <v>324</v>
      </c>
      <c r="M9" s="69" t="s">
        <v>325</v>
      </c>
      <c r="N9" s="70" t="s">
        <v>315</v>
      </c>
    </row>
    <row r="10" spans="1:14" x14ac:dyDescent="0.15">
      <c r="A10" s="71"/>
      <c r="B10" s="72" t="s">
        <v>21</v>
      </c>
      <c r="C10" s="72"/>
      <c r="D10" s="58" t="s">
        <v>24</v>
      </c>
      <c r="E10" s="73" t="s">
        <v>23</v>
      </c>
      <c r="F10" s="74"/>
      <c r="G10" s="71">
        <v>564</v>
      </c>
      <c r="H10" s="71">
        <v>701.7</v>
      </c>
      <c r="I10" s="71">
        <v>564</v>
      </c>
      <c r="J10" s="71">
        <v>701.7</v>
      </c>
      <c r="K10" s="71">
        <v>564</v>
      </c>
      <c r="L10" s="71">
        <v>701.7</v>
      </c>
      <c r="M10" s="71"/>
      <c r="N10" s="75">
        <f>SUMPRODUCT(G7:M7,G10:M10)</f>
        <v>2.9806988175675695</v>
      </c>
    </row>
  </sheetData>
  <mergeCells count="4">
    <mergeCell ref="A7:E8"/>
    <mergeCell ref="N7:N8"/>
    <mergeCell ref="A1:E2"/>
    <mergeCell ref="J1:J2"/>
  </mergeCells>
  <phoneticPr fontId="3" type="noConversion"/>
  <conditionalFormatting sqref="A3">
    <cfRule type="duplicateValues" dxfId="1" priority="8"/>
  </conditionalFormatting>
  <conditionalFormatting sqref="A9">
    <cfRule type="duplicateValues" dxfId="0" priority="9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46DFB-61CD-4FCA-B52F-341E22509956}">
  <dimension ref="A2:Q9"/>
  <sheetViews>
    <sheetView workbookViewId="0">
      <selection activeCell="J11" sqref="J11"/>
    </sheetView>
  </sheetViews>
  <sheetFormatPr defaultRowHeight="14.25" x14ac:dyDescent="0.15"/>
  <sheetData>
    <row r="2" spans="1:17" x14ac:dyDescent="0.15">
      <c r="A2" s="111" t="s">
        <v>326</v>
      </c>
      <c r="B2" s="114" t="s">
        <v>327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6"/>
    </row>
    <row r="3" spans="1:17" x14ac:dyDescent="0.15">
      <c r="A3" s="112"/>
      <c r="B3" s="117" t="s">
        <v>10</v>
      </c>
      <c r="C3" s="117"/>
      <c r="D3" s="117"/>
      <c r="E3" s="117"/>
      <c r="F3" s="117"/>
      <c r="G3" s="117"/>
      <c r="H3" s="117"/>
      <c r="I3" s="117"/>
      <c r="J3" s="117"/>
      <c r="K3" s="117" t="s">
        <v>328</v>
      </c>
      <c r="L3" s="117"/>
      <c r="M3" s="117"/>
      <c r="N3" s="117"/>
      <c r="O3" s="117"/>
      <c r="P3" s="118" t="s">
        <v>329</v>
      </c>
      <c r="Q3" s="120" t="s">
        <v>330</v>
      </c>
    </row>
    <row r="4" spans="1:17" ht="42.75" x14ac:dyDescent="0.15">
      <c r="A4" s="113"/>
      <c r="B4" s="77" t="s">
        <v>331</v>
      </c>
      <c r="C4" s="77" t="s">
        <v>332</v>
      </c>
      <c r="D4" s="77" t="s">
        <v>333</v>
      </c>
      <c r="E4" s="77" t="s">
        <v>334</v>
      </c>
      <c r="F4" s="77" t="s">
        <v>335</v>
      </c>
      <c r="G4" s="77" t="s">
        <v>336</v>
      </c>
      <c r="H4" s="77" t="s">
        <v>337</v>
      </c>
      <c r="I4" s="78" t="s">
        <v>329</v>
      </c>
      <c r="J4" s="77" t="s">
        <v>338</v>
      </c>
      <c r="K4" s="77" t="s">
        <v>339</v>
      </c>
      <c r="L4" s="77" t="s">
        <v>340</v>
      </c>
      <c r="M4" s="77" t="s">
        <v>341</v>
      </c>
      <c r="N4" s="78" t="s">
        <v>329</v>
      </c>
      <c r="O4" s="79" t="s">
        <v>342</v>
      </c>
      <c r="P4" s="119"/>
      <c r="Q4" s="121"/>
    </row>
    <row r="5" spans="1:17" x14ac:dyDescent="0.15">
      <c r="A5" s="83" t="s">
        <v>343</v>
      </c>
      <c r="B5" s="83">
        <v>9.08</v>
      </c>
      <c r="C5" s="83">
        <v>0.75</v>
      </c>
      <c r="D5" s="83">
        <f t="shared" ref="D5" si="0">650/10</f>
        <v>65</v>
      </c>
      <c r="E5" s="83">
        <v>0.05</v>
      </c>
      <c r="F5" s="83">
        <v>10.25</v>
      </c>
      <c r="G5" s="83">
        <v>0</v>
      </c>
      <c r="H5" s="83">
        <v>4.46</v>
      </c>
      <c r="I5" s="82">
        <f>B5*C5*0.7+D5+E5*F5+G5*H5</f>
        <v>70.279499999999999</v>
      </c>
      <c r="J5" s="84">
        <f t="shared" ref="J5" si="1">I5/3600</f>
        <v>1.9522083333333332E-2</v>
      </c>
      <c r="K5" s="85">
        <v>29.98</v>
      </c>
      <c r="L5" s="85">
        <f t="shared" ref="L5" si="2">1148.81/26/8</f>
        <v>5.5231249999999994</v>
      </c>
      <c r="M5" s="86">
        <v>1</v>
      </c>
      <c r="N5" s="87">
        <f t="shared" ref="N5" si="3">(K5+L5)*M5</f>
        <v>35.503124999999997</v>
      </c>
      <c r="O5" s="81">
        <f t="shared" ref="O5" si="4">N5/3600</f>
        <v>9.8619791666666665E-3</v>
      </c>
      <c r="P5" s="80">
        <f t="shared" ref="P5:Q5" si="5">I5+N5</f>
        <v>105.782625</v>
      </c>
      <c r="Q5" s="82">
        <f t="shared" si="5"/>
        <v>2.9384062499999999E-2</v>
      </c>
    </row>
    <row r="8" spans="1:17" ht="72" x14ac:dyDescent="0.15">
      <c r="A8" s="1" t="s">
        <v>2</v>
      </c>
      <c r="B8" s="1" t="s">
        <v>3</v>
      </c>
      <c r="C8" s="2" t="s">
        <v>4</v>
      </c>
      <c r="D8" s="1" t="s">
        <v>5</v>
      </c>
      <c r="E8" s="1" t="s">
        <v>344</v>
      </c>
      <c r="F8" s="3" t="s">
        <v>345</v>
      </c>
      <c r="G8" s="3" t="s">
        <v>346</v>
      </c>
      <c r="H8" s="3" t="s">
        <v>347</v>
      </c>
      <c r="I8" s="1" t="s">
        <v>348</v>
      </c>
      <c r="J8" s="3" t="s">
        <v>12</v>
      </c>
      <c r="K8" s="3" t="s">
        <v>10</v>
      </c>
    </row>
    <row r="9" spans="1:17" ht="18" x14ac:dyDescent="0.15">
      <c r="A9" s="6" t="s">
        <v>21</v>
      </c>
      <c r="B9" s="6"/>
      <c r="C9" s="6" t="s">
        <v>23</v>
      </c>
      <c r="D9" s="89" t="s">
        <v>24</v>
      </c>
      <c r="E9" s="90">
        <f>F9*H9/60</f>
        <v>40.799999999999997</v>
      </c>
      <c r="F9" s="90">
        <v>163.19999999999999</v>
      </c>
      <c r="G9" s="91">
        <v>35</v>
      </c>
      <c r="H9" s="91">
        <v>15</v>
      </c>
      <c r="I9" s="88">
        <v>1</v>
      </c>
      <c r="J9" s="92">
        <f>(H9+I9)/G9*N5</f>
        <v>16.229999999999997</v>
      </c>
      <c r="K9" s="92">
        <f>I5/G9</f>
        <v>2.0079857142857143</v>
      </c>
    </row>
  </sheetData>
  <mergeCells count="6">
    <mergeCell ref="A2:A4"/>
    <mergeCell ref="B2:Q2"/>
    <mergeCell ref="B3:J3"/>
    <mergeCell ref="K3:O3"/>
    <mergeCell ref="P3:P4"/>
    <mergeCell ref="Q3:Q4"/>
  </mergeCells>
  <phoneticPr fontId="3" type="noConversion"/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04289-C949-4944-813D-5A22BF0D02BA}">
  <dimension ref="A2:F11"/>
  <sheetViews>
    <sheetView workbookViewId="0">
      <selection activeCell="G27" sqref="G27"/>
    </sheetView>
  </sheetViews>
  <sheetFormatPr defaultRowHeight="14.25" x14ac:dyDescent="0.15"/>
  <cols>
    <col min="3" max="3" width="9.375" bestFit="1" customWidth="1"/>
    <col min="4" max="4" width="17.375" bestFit="1" customWidth="1"/>
  </cols>
  <sheetData>
    <row r="2" spans="1:6" ht="18" x14ac:dyDescent="0.15">
      <c r="A2" s="3" t="s">
        <v>4</v>
      </c>
      <c r="B2" s="3" t="s">
        <v>5</v>
      </c>
      <c r="C2" s="97" t="s">
        <v>288</v>
      </c>
      <c r="D2" s="98" t="s">
        <v>289</v>
      </c>
      <c r="E2" s="99" t="s">
        <v>290</v>
      </c>
      <c r="F2" s="100" t="s">
        <v>10</v>
      </c>
    </row>
    <row r="3" spans="1:6" ht="14.25" customHeight="1" x14ac:dyDescent="0.15">
      <c r="A3" s="122" t="s">
        <v>23</v>
      </c>
      <c r="B3" s="122" t="s">
        <v>24</v>
      </c>
      <c r="C3" s="93" t="s">
        <v>115</v>
      </c>
      <c r="D3" s="93" t="s">
        <v>116</v>
      </c>
      <c r="E3" s="94">
        <v>0.112305670917711</v>
      </c>
      <c r="F3" s="95">
        <v>0.12089823220258</v>
      </c>
    </row>
    <row r="4" spans="1:6" ht="14.25" customHeight="1" x14ac:dyDescent="0.15">
      <c r="A4" s="122"/>
      <c r="B4" s="122"/>
      <c r="C4" s="96" t="s">
        <v>117</v>
      </c>
      <c r="D4" s="96" t="s">
        <v>118</v>
      </c>
      <c r="E4" s="94">
        <v>0.37435223639236997</v>
      </c>
      <c r="F4" s="94">
        <v>0.60449116101290001</v>
      </c>
    </row>
    <row r="5" spans="1:6" ht="14.25" customHeight="1" x14ac:dyDescent="0.15">
      <c r="A5" s="122"/>
      <c r="B5" s="122"/>
      <c r="C5" s="93" t="s">
        <v>119</v>
      </c>
      <c r="D5" s="93" t="s">
        <v>120</v>
      </c>
      <c r="E5" s="94">
        <v>0.28076417729427799</v>
      </c>
      <c r="F5" s="94">
        <v>0.45336837075967501</v>
      </c>
    </row>
    <row r="6" spans="1:6" ht="14.25" customHeight="1" x14ac:dyDescent="0.15">
      <c r="A6" s="122"/>
      <c r="B6" s="122"/>
      <c r="C6" s="96" t="s">
        <v>122</v>
      </c>
      <c r="D6" s="96" t="s">
        <v>123</v>
      </c>
      <c r="E6" s="94">
        <v>0.56152835458855499</v>
      </c>
      <c r="F6" s="94">
        <v>0.90673674151934902</v>
      </c>
    </row>
    <row r="7" spans="1:6" ht="14.25" customHeight="1" x14ac:dyDescent="0.15">
      <c r="A7" s="122"/>
      <c r="B7" s="122"/>
      <c r="C7" s="93" t="s">
        <v>142</v>
      </c>
      <c r="D7" s="93" t="s">
        <v>143</v>
      </c>
      <c r="E7" s="94">
        <v>0.37435223639236997</v>
      </c>
      <c r="F7" s="94">
        <v>0.60449116101290001</v>
      </c>
    </row>
    <row r="8" spans="1:6" ht="14.25" customHeight="1" x14ac:dyDescent="0.15">
      <c r="A8" s="122"/>
      <c r="B8" s="122"/>
      <c r="C8" s="96" t="s">
        <v>144</v>
      </c>
      <c r="D8" s="96" t="s">
        <v>145</v>
      </c>
      <c r="E8" s="94">
        <v>0.56152835458855499</v>
      </c>
      <c r="F8" s="94">
        <v>0.90673674151934902</v>
      </c>
    </row>
    <row r="9" spans="1:6" ht="14.25" customHeight="1" x14ac:dyDescent="0.15">
      <c r="A9" s="122"/>
      <c r="B9" s="122"/>
      <c r="C9" s="93" t="s">
        <v>147</v>
      </c>
      <c r="D9" s="93" t="s">
        <v>121</v>
      </c>
      <c r="E9" s="94">
        <v>7.4870447278474098E-2</v>
      </c>
      <c r="F9" s="94">
        <v>0.12089823220258</v>
      </c>
    </row>
    <row r="10" spans="1:6" ht="14.25" customHeight="1" x14ac:dyDescent="0.15">
      <c r="A10" s="122"/>
      <c r="B10" s="122"/>
      <c r="C10" s="96" t="s">
        <v>152</v>
      </c>
      <c r="D10" s="96" t="s">
        <v>153</v>
      </c>
      <c r="E10" s="95">
        <v>8.73488551582202E-3</v>
      </c>
      <c r="F10" s="94">
        <v>1.8134734830387099E-2</v>
      </c>
    </row>
    <row r="11" spans="1:6" x14ac:dyDescent="0.15">
      <c r="A11" s="122"/>
      <c r="B11" s="122"/>
      <c r="C11" s="46" t="s">
        <v>303</v>
      </c>
      <c r="D11" s="46"/>
      <c r="E11" s="101">
        <f>SUM(E3:E10)</f>
        <v>2.3484363629681346</v>
      </c>
      <c r="F11" s="101">
        <f>SUM(F3:F10)</f>
        <v>3.7357553750597199</v>
      </c>
    </row>
  </sheetData>
  <mergeCells count="2">
    <mergeCell ref="A3:A11"/>
    <mergeCell ref="B3:B1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报价单汇总表</vt:lpstr>
      <vt:lpstr>SHT0015156</vt:lpstr>
      <vt:lpstr>冲压工序</vt:lpstr>
      <vt:lpstr>焊接工序</vt:lpstr>
      <vt:lpstr>底座组装工序</vt:lpstr>
      <vt:lpstr>电泳工序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sunpeilin</cp:lastModifiedBy>
  <dcterms:created xsi:type="dcterms:W3CDTF">2024-01-06T02:20:57Z</dcterms:created>
  <dcterms:modified xsi:type="dcterms:W3CDTF">2024-01-06T07:54:13Z</dcterms:modified>
</cp:coreProperties>
</file>