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activeTab="2"/>
  </bookViews>
  <sheets>
    <sheet name="汇总表2023.11.22" sheetId="1" r:id="rId1"/>
    <sheet name="2023.12.28" sheetId="2" r:id="rId2"/>
    <sheet name="2024.1.2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F4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按集团财务下发内部结算价格</t>
        </r>
      </text>
    </comment>
    <comment ref="I8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包含：钢丝7根0.74元，脱模剂60克计1.04元，合计：1.78元</t>
        </r>
      </text>
    </comment>
    <comment ref="K8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发成都运费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>
  <authors>
    <author>sunpeilin</author>
  </authors>
  <commentList>
    <comment ref="I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  <comment ref="G15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单位：秒</t>
        </r>
      </text>
    </comment>
    <comment ref="H15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单位：秒</t>
        </r>
      </text>
    </comment>
  </commentList>
</comments>
</file>

<file path=xl/sharedStrings.xml><?xml version="1.0" encoding="utf-8"?>
<sst xmlns="http://schemas.openxmlformats.org/spreadsheetml/2006/main" count="150" uniqueCount="103">
  <si>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</si>
  <si>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</si>
  <si>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</si>
  <si>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</si>
  <si>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</si>
  <si>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</si>
  <si>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</si>
  <si>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</si>
  <si>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</si>
  <si>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</si>
  <si>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</si>
  <si>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</si>
  <si>
    <t>每箱数量</t>
  </si>
  <si>
    <t>包装费</t>
  </si>
  <si>
    <t>单趟运费</t>
  </si>
  <si>
    <t>成都光华</t>
  </si>
  <si>
    <t>SHT0016064</t>
  </si>
  <si>
    <t>主驾座垫无纺布 / 临时用</t>
  </si>
  <si>
    <t>EA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</si>
  <si>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</si>
  <si>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</si>
  <si>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</si>
  <si>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</si>
  <si>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</si>
  <si>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</si>
  <si>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</si>
  <si>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</si>
  <si>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</si>
  <si>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</si>
  <si>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</si>
  <si>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</si>
  <si>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</si>
  <si>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</si>
  <si>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BA95副司机背泡沫</t>
  </si>
  <si>
    <t>模块内</t>
  </si>
  <si>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</si>
  <si>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</si>
  <si>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</si>
  <si>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</si>
  <si>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</si>
  <si>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</si>
  <si>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</si>
  <si>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</si>
  <si>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</si>
  <si>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</si>
  <si>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</si>
  <si>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</si>
  <si>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</si>
  <si>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</si>
  <si>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</si>
  <si>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</si>
  <si>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</si>
  <si>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</si>
  <si>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</si>
  <si>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</si>
  <si>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</si>
  <si>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</si>
  <si>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</si>
  <si>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</si>
  <si>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</si>
  <si>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SHT0014673</t>
  </si>
  <si>
    <t>X3000副驾驶员左侧罩壳 / 靠背调节</t>
  </si>
  <si>
    <t>TP30黑色P1M6K-JF01</t>
  </si>
  <si>
    <t>MA6000IIS/3200</t>
  </si>
  <si>
    <t>供成都</t>
  </si>
  <si>
    <t>SHT0014676</t>
  </si>
  <si>
    <t>X3000副驾驶员左侧罩壳 / 靠背调节+速降+气袋腰托</t>
  </si>
  <si>
    <t>供成都工厂产品报价明细表</t>
  </si>
  <si>
    <t>混料浇注量</t>
  </si>
  <si>
    <t>系统料费合计</t>
  </si>
  <si>
    <t>SHT0011281</t>
  </si>
  <si>
    <t>H4  2.2驾驶员座垫泡沫总成</t>
  </si>
  <si>
    <t>SHT0013908</t>
  </si>
  <si>
    <t>H4  2.2驾驶员靠背泡沫总成</t>
  </si>
  <si>
    <t>外购</t>
  </si>
  <si>
    <t>SLT0002693</t>
  </si>
  <si>
    <t>驾驶员头枕骨架泡沫总成</t>
  </si>
  <si>
    <t>SCS0004029</t>
  </si>
  <si>
    <t>头枕主插管</t>
  </si>
  <si>
    <t>SCS0004036</t>
  </si>
  <si>
    <t>头枕副插管</t>
  </si>
  <si>
    <t>BFA0000047</t>
  </si>
  <si>
    <t>弹簧钢丝</t>
  </si>
  <si>
    <t>SLT0010345</t>
  </si>
  <si>
    <t>驾驶员调角器手柄</t>
  </si>
  <si>
    <t>SLT0000244</t>
  </si>
  <si>
    <t>k1头枕包装膜</t>
  </si>
  <si>
    <t>SLT0001707</t>
  </si>
  <si>
    <t>主驾座椅防护罩</t>
  </si>
  <si>
    <t>系统料费</t>
  </si>
  <si>
    <t>裁剪工时</t>
  </si>
  <si>
    <t>缝纫工时</t>
  </si>
  <si>
    <t>工时费</t>
  </si>
  <si>
    <t>裁剪费</t>
  </si>
  <si>
    <t>缝纫费</t>
  </si>
  <si>
    <t>建议销价</t>
  </si>
  <si>
    <t>价值工程科更新材料成本</t>
  </si>
  <si>
    <t>SLT0011588</t>
  </si>
  <si>
    <t>靠背迷彩保护套</t>
  </si>
  <si>
    <t>SLT0011584</t>
  </si>
  <si>
    <t>头枕迷彩保护套</t>
  </si>
  <si>
    <t>SLT0011635</t>
  </si>
  <si>
    <t>驾驶员坐垫迷彩保护套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</si>
</sst>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0_);[Red]\(0.000\)"/>
    <numFmt numFmtId="179" formatCode="0.00_ "/>
    <numFmt numFmtId="180" formatCode="0_ "/>
    <numFmt numFmtId="181" formatCode="_ * #,##0.00000_ ;_ * \-#,##0.00000_ ;_ * &quot;-&quot;??_ ;_ @_ "/>
  </numFmts>
  <fonts count="31">
    <font>
      <sz val="12"/>
      <name val="宋体"/>
      <charset val="134"/>
    </font>
    <font>
      <sz val="12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indexed="8"/>
      <name val="微软雅黑"/>
      <charset val="134"/>
    </font>
    <font>
      <b/>
      <sz val="11"/>
      <color theme="1"/>
      <name val="微软雅黑"/>
      <charset val="134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1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7" fontId="3" fillId="3" borderId="8" xfId="0" applyNumberFormat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8" fontId="0" fillId="4" borderId="2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 wrapText="1"/>
    </xf>
    <xf numFmtId="180" fontId="0" fillId="0" borderId="9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0" fontId="0" fillId="0" borderId="11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180" fontId="0" fillId="0" borderId="2" xfId="0" applyNumberFormat="1" applyBorder="1">
      <alignment vertical="center"/>
    </xf>
    <xf numFmtId="181" fontId="0" fillId="0" borderId="2" xfId="1" applyNumberFormat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181" fontId="0" fillId="0" borderId="2" xfId="1" applyNumberFormat="1" applyFont="1" applyBorder="1">
      <alignment vertical="center"/>
    </xf>
    <xf numFmtId="43" fontId="6" fillId="0" borderId="2" xfId="1" applyFont="1" applyBorder="1" applyAlignment="1">
      <alignment horizontal="center" vertical="center" wrapText="1"/>
    </xf>
    <xf numFmtId="176" fontId="0" fillId="5" borderId="2" xfId="0" applyNumberFormat="1" applyFill="1" applyBorder="1">
      <alignment vertical="center"/>
    </xf>
    <xf numFmtId="179" fontId="0" fillId="0" borderId="0" xfId="0" applyNumberFormat="1">
      <alignment vertical="center"/>
    </xf>
    <xf numFmtId="0" fontId="7" fillId="6" borderId="2" xfId="0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9" fontId="3" fillId="0" borderId="2" xfId="0" applyNumberFormat="1" applyFont="1" applyBorder="1">
      <alignment vertical="center"/>
    </xf>
    <xf numFmtId="179" fontId="7" fillId="6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9" fontId="3" fillId="5" borderId="2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1"/>
        <strike val="0"/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66675</xdr:rowOff>
    </xdr:from>
    <xdr:to>
      <xdr:col>4</xdr:col>
      <xdr:colOff>28575</xdr:colOff>
      <xdr:row>21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082675"/>
          <a:ext cx="6219825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"/>
  <sheetViews>
    <sheetView workbookViewId="0">
      <selection activeCell="H15" sqref="H15"/>
    </sheetView>
  </sheetViews>
  <sheetFormatPr defaultColWidth="8.625" defaultRowHeight="15"/>
  <cols>
    <col min="1" max="1" width="5.5" style="1" customWidth="1"/>
    <col min="2" max="2" width="9.75" style="1" customWidth="1"/>
    <col min="3" max="3" width="13.75" style="1" customWidth="1"/>
    <col min="4" max="4" width="45.625" customWidth="1"/>
    <col min="5" max="5" width="9.25" style="1" customWidth="1"/>
    <col min="6" max="9" width="8.625" style="2"/>
    <col min="11" max="11" width="9" style="46" customWidth="1"/>
    <col min="15" max="15" width="10.5" customWidth="1"/>
    <col min="257" max="257" width="5.5" customWidth="1"/>
    <col min="258" max="258" width="9.75" customWidth="1"/>
    <col min="259" max="259" width="13.75" customWidth="1"/>
    <col min="260" max="260" width="45.625" customWidth="1"/>
    <col min="261" max="261" width="9.25" customWidth="1"/>
    <col min="267" max="267" width="9" customWidth="1"/>
    <col min="271" max="271" width="10.5" customWidth="1"/>
    <col min="513" max="513" width="5.5" customWidth="1"/>
    <col min="514" max="514" width="9.75" customWidth="1"/>
    <col min="515" max="515" width="13.75" customWidth="1"/>
    <col min="516" max="516" width="45.625" customWidth="1"/>
    <col min="517" max="517" width="9.25" customWidth="1"/>
    <col min="523" max="523" width="9" customWidth="1"/>
    <col min="527" max="527" width="10.5" customWidth="1"/>
    <col min="769" max="769" width="5.5" customWidth="1"/>
    <col min="770" max="770" width="9.75" customWidth="1"/>
    <col min="771" max="771" width="13.75" customWidth="1"/>
    <col min="772" max="772" width="45.625" customWidth="1"/>
    <col min="773" max="773" width="9.25" customWidth="1"/>
    <col min="779" max="779" width="9" customWidth="1"/>
    <col min="783" max="783" width="10.5" customWidth="1"/>
    <col min="1025" max="1025" width="5.5" customWidth="1"/>
    <col min="1026" max="1026" width="9.75" customWidth="1"/>
    <col min="1027" max="1027" width="13.75" customWidth="1"/>
    <col min="1028" max="1028" width="45.625" customWidth="1"/>
    <col min="1029" max="1029" width="9.25" customWidth="1"/>
    <col min="1035" max="1035" width="9" customWidth="1"/>
    <col min="1039" max="1039" width="10.5" customWidth="1"/>
    <col min="1281" max="1281" width="5.5" customWidth="1"/>
    <col min="1282" max="1282" width="9.75" customWidth="1"/>
    <col min="1283" max="1283" width="13.75" customWidth="1"/>
    <col min="1284" max="1284" width="45.625" customWidth="1"/>
    <col min="1285" max="1285" width="9.25" customWidth="1"/>
    <col min="1291" max="1291" width="9" customWidth="1"/>
    <col min="1295" max="1295" width="10.5" customWidth="1"/>
    <col min="1537" max="1537" width="5.5" customWidth="1"/>
    <col min="1538" max="1538" width="9.75" customWidth="1"/>
    <col min="1539" max="1539" width="13.75" customWidth="1"/>
    <col min="1540" max="1540" width="45.625" customWidth="1"/>
    <col min="1541" max="1541" width="9.25" customWidth="1"/>
    <col min="1547" max="1547" width="9" customWidth="1"/>
    <col min="1551" max="1551" width="10.5" customWidth="1"/>
    <col min="1793" max="1793" width="5.5" customWidth="1"/>
    <col min="1794" max="1794" width="9.75" customWidth="1"/>
    <col min="1795" max="1795" width="13.75" customWidth="1"/>
    <col min="1796" max="1796" width="45.625" customWidth="1"/>
    <col min="1797" max="1797" width="9.25" customWidth="1"/>
    <col min="1803" max="1803" width="9" customWidth="1"/>
    <col min="1807" max="1807" width="10.5" customWidth="1"/>
    <col min="2049" max="2049" width="5.5" customWidth="1"/>
    <col min="2050" max="2050" width="9.75" customWidth="1"/>
    <col min="2051" max="2051" width="13.75" customWidth="1"/>
    <col min="2052" max="2052" width="45.625" customWidth="1"/>
    <col min="2053" max="2053" width="9.25" customWidth="1"/>
    <col min="2059" max="2059" width="9" customWidth="1"/>
    <col min="2063" max="2063" width="10.5" customWidth="1"/>
    <col min="2305" max="2305" width="5.5" customWidth="1"/>
    <col min="2306" max="2306" width="9.75" customWidth="1"/>
    <col min="2307" max="2307" width="13.75" customWidth="1"/>
    <col min="2308" max="2308" width="45.625" customWidth="1"/>
    <col min="2309" max="2309" width="9.25" customWidth="1"/>
    <col min="2315" max="2315" width="9" customWidth="1"/>
    <col min="2319" max="2319" width="10.5" customWidth="1"/>
    <col min="2561" max="2561" width="5.5" customWidth="1"/>
    <col min="2562" max="2562" width="9.75" customWidth="1"/>
    <col min="2563" max="2563" width="13.75" customWidth="1"/>
    <col min="2564" max="2564" width="45.625" customWidth="1"/>
    <col min="2565" max="2565" width="9.25" customWidth="1"/>
    <col min="2571" max="2571" width="9" customWidth="1"/>
    <col min="2575" max="2575" width="10.5" customWidth="1"/>
    <col min="2817" max="2817" width="5.5" customWidth="1"/>
    <col min="2818" max="2818" width="9.75" customWidth="1"/>
    <col min="2819" max="2819" width="13.75" customWidth="1"/>
    <col min="2820" max="2820" width="45.625" customWidth="1"/>
    <col min="2821" max="2821" width="9.25" customWidth="1"/>
    <col min="2827" max="2827" width="9" customWidth="1"/>
    <col min="2831" max="2831" width="10.5" customWidth="1"/>
    <col min="3073" max="3073" width="5.5" customWidth="1"/>
    <col min="3074" max="3074" width="9.75" customWidth="1"/>
    <col min="3075" max="3075" width="13.75" customWidth="1"/>
    <col min="3076" max="3076" width="45.625" customWidth="1"/>
    <col min="3077" max="3077" width="9.25" customWidth="1"/>
    <col min="3083" max="3083" width="9" customWidth="1"/>
    <col min="3087" max="3087" width="10.5" customWidth="1"/>
    <col min="3329" max="3329" width="5.5" customWidth="1"/>
    <col min="3330" max="3330" width="9.75" customWidth="1"/>
    <col min="3331" max="3331" width="13.75" customWidth="1"/>
    <col min="3332" max="3332" width="45.625" customWidth="1"/>
    <col min="3333" max="3333" width="9.25" customWidth="1"/>
    <col min="3339" max="3339" width="9" customWidth="1"/>
    <col min="3343" max="3343" width="10.5" customWidth="1"/>
    <col min="3585" max="3585" width="5.5" customWidth="1"/>
    <col min="3586" max="3586" width="9.75" customWidth="1"/>
    <col min="3587" max="3587" width="13.75" customWidth="1"/>
    <col min="3588" max="3588" width="45.625" customWidth="1"/>
    <col min="3589" max="3589" width="9.25" customWidth="1"/>
    <col min="3595" max="3595" width="9" customWidth="1"/>
    <col min="3599" max="3599" width="10.5" customWidth="1"/>
    <col min="3841" max="3841" width="5.5" customWidth="1"/>
    <col min="3842" max="3842" width="9.75" customWidth="1"/>
    <col min="3843" max="3843" width="13.75" customWidth="1"/>
    <col min="3844" max="3844" width="45.625" customWidth="1"/>
    <col min="3845" max="3845" width="9.25" customWidth="1"/>
    <col min="3851" max="3851" width="9" customWidth="1"/>
    <col min="3855" max="3855" width="10.5" customWidth="1"/>
    <col min="4097" max="4097" width="5.5" customWidth="1"/>
    <col min="4098" max="4098" width="9.75" customWidth="1"/>
    <col min="4099" max="4099" width="13.75" customWidth="1"/>
    <col min="4100" max="4100" width="45.625" customWidth="1"/>
    <col min="4101" max="4101" width="9.25" customWidth="1"/>
    <col min="4107" max="4107" width="9" customWidth="1"/>
    <col min="4111" max="4111" width="10.5" customWidth="1"/>
    <col min="4353" max="4353" width="5.5" customWidth="1"/>
    <col min="4354" max="4354" width="9.75" customWidth="1"/>
    <col min="4355" max="4355" width="13.75" customWidth="1"/>
    <col min="4356" max="4356" width="45.625" customWidth="1"/>
    <col min="4357" max="4357" width="9.25" customWidth="1"/>
    <col min="4363" max="4363" width="9" customWidth="1"/>
    <col min="4367" max="4367" width="10.5" customWidth="1"/>
    <col min="4609" max="4609" width="5.5" customWidth="1"/>
    <col min="4610" max="4610" width="9.75" customWidth="1"/>
    <col min="4611" max="4611" width="13.75" customWidth="1"/>
    <col min="4612" max="4612" width="45.625" customWidth="1"/>
    <col min="4613" max="4613" width="9.25" customWidth="1"/>
    <col min="4619" max="4619" width="9" customWidth="1"/>
    <col min="4623" max="4623" width="10.5" customWidth="1"/>
    <col min="4865" max="4865" width="5.5" customWidth="1"/>
    <col min="4866" max="4866" width="9.75" customWidth="1"/>
    <col min="4867" max="4867" width="13.75" customWidth="1"/>
    <col min="4868" max="4868" width="45.625" customWidth="1"/>
    <col min="4869" max="4869" width="9.25" customWidth="1"/>
    <col min="4875" max="4875" width="9" customWidth="1"/>
    <col min="4879" max="4879" width="10.5" customWidth="1"/>
    <col min="5121" max="5121" width="5.5" customWidth="1"/>
    <col min="5122" max="5122" width="9.75" customWidth="1"/>
    <col min="5123" max="5123" width="13.75" customWidth="1"/>
    <col min="5124" max="5124" width="45.625" customWidth="1"/>
    <col min="5125" max="5125" width="9.25" customWidth="1"/>
    <col min="5131" max="5131" width="9" customWidth="1"/>
    <col min="5135" max="5135" width="10.5" customWidth="1"/>
    <col min="5377" max="5377" width="5.5" customWidth="1"/>
    <col min="5378" max="5378" width="9.75" customWidth="1"/>
    <col min="5379" max="5379" width="13.75" customWidth="1"/>
    <col min="5380" max="5380" width="45.625" customWidth="1"/>
    <col min="5381" max="5381" width="9.25" customWidth="1"/>
    <col min="5387" max="5387" width="9" customWidth="1"/>
    <col min="5391" max="5391" width="10.5" customWidth="1"/>
    <col min="5633" max="5633" width="5.5" customWidth="1"/>
    <col min="5634" max="5634" width="9.75" customWidth="1"/>
    <col min="5635" max="5635" width="13.75" customWidth="1"/>
    <col min="5636" max="5636" width="45.625" customWidth="1"/>
    <col min="5637" max="5637" width="9.25" customWidth="1"/>
    <col min="5643" max="5643" width="9" customWidth="1"/>
    <col min="5647" max="5647" width="10.5" customWidth="1"/>
    <col min="5889" max="5889" width="5.5" customWidth="1"/>
    <col min="5890" max="5890" width="9.75" customWidth="1"/>
    <col min="5891" max="5891" width="13.75" customWidth="1"/>
    <col min="5892" max="5892" width="45.625" customWidth="1"/>
    <col min="5893" max="5893" width="9.25" customWidth="1"/>
    <col min="5899" max="5899" width="9" customWidth="1"/>
    <col min="5903" max="5903" width="10.5" customWidth="1"/>
    <col min="6145" max="6145" width="5.5" customWidth="1"/>
    <col min="6146" max="6146" width="9.75" customWidth="1"/>
    <col min="6147" max="6147" width="13.75" customWidth="1"/>
    <col min="6148" max="6148" width="45.625" customWidth="1"/>
    <col min="6149" max="6149" width="9.25" customWidth="1"/>
    <col min="6155" max="6155" width="9" customWidth="1"/>
    <col min="6159" max="6159" width="10.5" customWidth="1"/>
    <col min="6401" max="6401" width="5.5" customWidth="1"/>
    <col min="6402" max="6402" width="9.75" customWidth="1"/>
    <col min="6403" max="6403" width="13.75" customWidth="1"/>
    <col min="6404" max="6404" width="45.625" customWidth="1"/>
    <col min="6405" max="6405" width="9.25" customWidth="1"/>
    <col min="6411" max="6411" width="9" customWidth="1"/>
    <col min="6415" max="6415" width="10.5" customWidth="1"/>
    <col min="6657" max="6657" width="5.5" customWidth="1"/>
    <col min="6658" max="6658" width="9.75" customWidth="1"/>
    <col min="6659" max="6659" width="13.75" customWidth="1"/>
    <col min="6660" max="6660" width="45.625" customWidth="1"/>
    <col min="6661" max="6661" width="9.25" customWidth="1"/>
    <col min="6667" max="6667" width="9" customWidth="1"/>
    <col min="6671" max="6671" width="10.5" customWidth="1"/>
    <col min="6913" max="6913" width="5.5" customWidth="1"/>
    <col min="6914" max="6914" width="9.75" customWidth="1"/>
    <col min="6915" max="6915" width="13.75" customWidth="1"/>
    <col min="6916" max="6916" width="45.625" customWidth="1"/>
    <col min="6917" max="6917" width="9.25" customWidth="1"/>
    <col min="6923" max="6923" width="9" customWidth="1"/>
    <col min="6927" max="6927" width="10.5" customWidth="1"/>
    <col min="7169" max="7169" width="5.5" customWidth="1"/>
    <col min="7170" max="7170" width="9.75" customWidth="1"/>
    <col min="7171" max="7171" width="13.75" customWidth="1"/>
    <col min="7172" max="7172" width="45.625" customWidth="1"/>
    <col min="7173" max="7173" width="9.25" customWidth="1"/>
    <col min="7179" max="7179" width="9" customWidth="1"/>
    <col min="7183" max="7183" width="10.5" customWidth="1"/>
    <col min="7425" max="7425" width="5.5" customWidth="1"/>
    <col min="7426" max="7426" width="9.75" customWidth="1"/>
    <col min="7427" max="7427" width="13.75" customWidth="1"/>
    <col min="7428" max="7428" width="45.625" customWidth="1"/>
    <col min="7429" max="7429" width="9.25" customWidth="1"/>
    <col min="7435" max="7435" width="9" customWidth="1"/>
    <col min="7439" max="7439" width="10.5" customWidth="1"/>
    <col min="7681" max="7681" width="5.5" customWidth="1"/>
    <col min="7682" max="7682" width="9.75" customWidth="1"/>
    <col min="7683" max="7683" width="13.75" customWidth="1"/>
    <col min="7684" max="7684" width="45.625" customWidth="1"/>
    <col min="7685" max="7685" width="9.25" customWidth="1"/>
    <col min="7691" max="7691" width="9" customWidth="1"/>
    <col min="7695" max="7695" width="10.5" customWidth="1"/>
    <col min="7937" max="7937" width="5.5" customWidth="1"/>
    <col min="7938" max="7938" width="9.75" customWidth="1"/>
    <col min="7939" max="7939" width="13.75" customWidth="1"/>
    <col min="7940" max="7940" width="45.625" customWidth="1"/>
    <col min="7941" max="7941" width="9.25" customWidth="1"/>
    <col min="7947" max="7947" width="9" customWidth="1"/>
    <col min="7951" max="7951" width="10.5" customWidth="1"/>
    <col min="8193" max="8193" width="5.5" customWidth="1"/>
    <col min="8194" max="8194" width="9.75" customWidth="1"/>
    <col min="8195" max="8195" width="13.75" customWidth="1"/>
    <col min="8196" max="8196" width="45.625" customWidth="1"/>
    <col min="8197" max="8197" width="9.25" customWidth="1"/>
    <col min="8203" max="8203" width="9" customWidth="1"/>
    <col min="8207" max="8207" width="10.5" customWidth="1"/>
    <col min="8449" max="8449" width="5.5" customWidth="1"/>
    <col min="8450" max="8450" width="9.75" customWidth="1"/>
    <col min="8451" max="8451" width="13.75" customWidth="1"/>
    <col min="8452" max="8452" width="45.625" customWidth="1"/>
    <col min="8453" max="8453" width="9.25" customWidth="1"/>
    <col min="8459" max="8459" width="9" customWidth="1"/>
    <col min="8463" max="8463" width="10.5" customWidth="1"/>
    <col min="8705" max="8705" width="5.5" customWidth="1"/>
    <col min="8706" max="8706" width="9.75" customWidth="1"/>
    <col min="8707" max="8707" width="13.75" customWidth="1"/>
    <col min="8708" max="8708" width="45.625" customWidth="1"/>
    <col min="8709" max="8709" width="9.25" customWidth="1"/>
    <col min="8715" max="8715" width="9" customWidth="1"/>
    <col min="8719" max="8719" width="10.5" customWidth="1"/>
    <col min="8961" max="8961" width="5.5" customWidth="1"/>
    <col min="8962" max="8962" width="9.75" customWidth="1"/>
    <col min="8963" max="8963" width="13.75" customWidth="1"/>
    <col min="8964" max="8964" width="45.625" customWidth="1"/>
    <col min="8965" max="8965" width="9.25" customWidth="1"/>
    <col min="8971" max="8971" width="9" customWidth="1"/>
    <col min="8975" max="8975" width="10.5" customWidth="1"/>
    <col min="9217" max="9217" width="5.5" customWidth="1"/>
    <col min="9218" max="9218" width="9.75" customWidth="1"/>
    <col min="9219" max="9219" width="13.75" customWidth="1"/>
    <col min="9220" max="9220" width="45.625" customWidth="1"/>
    <col min="9221" max="9221" width="9.25" customWidth="1"/>
    <col min="9227" max="9227" width="9" customWidth="1"/>
    <col min="9231" max="9231" width="10.5" customWidth="1"/>
    <col min="9473" max="9473" width="5.5" customWidth="1"/>
    <col min="9474" max="9474" width="9.75" customWidth="1"/>
    <col min="9475" max="9475" width="13.75" customWidth="1"/>
    <col min="9476" max="9476" width="45.625" customWidth="1"/>
    <col min="9477" max="9477" width="9.25" customWidth="1"/>
    <col min="9483" max="9483" width="9" customWidth="1"/>
    <col min="9487" max="9487" width="10.5" customWidth="1"/>
    <col min="9729" max="9729" width="5.5" customWidth="1"/>
    <col min="9730" max="9730" width="9.75" customWidth="1"/>
    <col min="9731" max="9731" width="13.75" customWidth="1"/>
    <col min="9732" max="9732" width="45.625" customWidth="1"/>
    <col min="9733" max="9733" width="9.25" customWidth="1"/>
    <col min="9739" max="9739" width="9" customWidth="1"/>
    <col min="9743" max="9743" width="10.5" customWidth="1"/>
    <col min="9985" max="9985" width="5.5" customWidth="1"/>
    <col min="9986" max="9986" width="9.75" customWidth="1"/>
    <col min="9987" max="9987" width="13.75" customWidth="1"/>
    <col min="9988" max="9988" width="45.625" customWidth="1"/>
    <col min="9989" max="9989" width="9.25" customWidth="1"/>
    <col min="9995" max="9995" width="9" customWidth="1"/>
    <col min="9999" max="9999" width="10.5" customWidth="1"/>
    <col min="10241" max="10241" width="5.5" customWidth="1"/>
    <col min="10242" max="10242" width="9.75" customWidth="1"/>
    <col min="10243" max="10243" width="13.75" customWidth="1"/>
    <col min="10244" max="10244" width="45.625" customWidth="1"/>
    <col min="10245" max="10245" width="9.25" customWidth="1"/>
    <col min="10251" max="10251" width="9" customWidth="1"/>
    <col min="10255" max="10255" width="10.5" customWidth="1"/>
    <col min="10497" max="10497" width="5.5" customWidth="1"/>
    <col min="10498" max="10498" width="9.75" customWidth="1"/>
    <col min="10499" max="10499" width="13.75" customWidth="1"/>
    <col min="10500" max="10500" width="45.625" customWidth="1"/>
    <col min="10501" max="10501" width="9.25" customWidth="1"/>
    <col min="10507" max="10507" width="9" customWidth="1"/>
    <col min="10511" max="10511" width="10.5" customWidth="1"/>
    <col min="10753" max="10753" width="5.5" customWidth="1"/>
    <col min="10754" max="10754" width="9.75" customWidth="1"/>
    <col min="10755" max="10755" width="13.75" customWidth="1"/>
    <col min="10756" max="10756" width="45.625" customWidth="1"/>
    <col min="10757" max="10757" width="9.25" customWidth="1"/>
    <col min="10763" max="10763" width="9" customWidth="1"/>
    <col min="10767" max="10767" width="10.5" customWidth="1"/>
    <col min="11009" max="11009" width="5.5" customWidth="1"/>
    <col min="11010" max="11010" width="9.75" customWidth="1"/>
    <col min="11011" max="11011" width="13.75" customWidth="1"/>
    <col min="11012" max="11012" width="45.625" customWidth="1"/>
    <col min="11013" max="11013" width="9.25" customWidth="1"/>
    <col min="11019" max="11019" width="9" customWidth="1"/>
    <col min="11023" max="11023" width="10.5" customWidth="1"/>
    <col min="11265" max="11265" width="5.5" customWidth="1"/>
    <col min="11266" max="11266" width="9.75" customWidth="1"/>
    <col min="11267" max="11267" width="13.75" customWidth="1"/>
    <col min="11268" max="11268" width="45.625" customWidth="1"/>
    <col min="11269" max="11269" width="9.25" customWidth="1"/>
    <col min="11275" max="11275" width="9" customWidth="1"/>
    <col min="11279" max="11279" width="10.5" customWidth="1"/>
    <col min="11521" max="11521" width="5.5" customWidth="1"/>
    <col min="11522" max="11522" width="9.75" customWidth="1"/>
    <col min="11523" max="11523" width="13.75" customWidth="1"/>
    <col min="11524" max="11524" width="45.625" customWidth="1"/>
    <col min="11525" max="11525" width="9.25" customWidth="1"/>
    <col min="11531" max="11531" width="9" customWidth="1"/>
    <col min="11535" max="11535" width="10.5" customWidth="1"/>
    <col min="11777" max="11777" width="5.5" customWidth="1"/>
    <col min="11778" max="11778" width="9.75" customWidth="1"/>
    <col min="11779" max="11779" width="13.75" customWidth="1"/>
    <col min="11780" max="11780" width="45.625" customWidth="1"/>
    <col min="11781" max="11781" width="9.25" customWidth="1"/>
    <col min="11787" max="11787" width="9" customWidth="1"/>
    <col min="11791" max="11791" width="10.5" customWidth="1"/>
    <col min="12033" max="12033" width="5.5" customWidth="1"/>
    <col min="12034" max="12034" width="9.75" customWidth="1"/>
    <col min="12035" max="12035" width="13.75" customWidth="1"/>
    <col min="12036" max="12036" width="45.625" customWidth="1"/>
    <col min="12037" max="12037" width="9.25" customWidth="1"/>
    <col min="12043" max="12043" width="9" customWidth="1"/>
    <col min="12047" max="12047" width="10.5" customWidth="1"/>
    <col min="12289" max="12289" width="5.5" customWidth="1"/>
    <col min="12290" max="12290" width="9.75" customWidth="1"/>
    <col min="12291" max="12291" width="13.75" customWidth="1"/>
    <col min="12292" max="12292" width="45.625" customWidth="1"/>
    <col min="12293" max="12293" width="9.25" customWidth="1"/>
    <col min="12299" max="12299" width="9" customWidth="1"/>
    <col min="12303" max="12303" width="10.5" customWidth="1"/>
    <col min="12545" max="12545" width="5.5" customWidth="1"/>
    <col min="12546" max="12546" width="9.75" customWidth="1"/>
    <col min="12547" max="12547" width="13.75" customWidth="1"/>
    <col min="12548" max="12548" width="45.625" customWidth="1"/>
    <col min="12549" max="12549" width="9.25" customWidth="1"/>
    <col min="12555" max="12555" width="9" customWidth="1"/>
    <col min="12559" max="12559" width="10.5" customWidth="1"/>
    <col min="12801" max="12801" width="5.5" customWidth="1"/>
    <col min="12802" max="12802" width="9.75" customWidth="1"/>
    <col min="12803" max="12803" width="13.75" customWidth="1"/>
    <col min="12804" max="12804" width="45.625" customWidth="1"/>
    <col min="12805" max="12805" width="9.25" customWidth="1"/>
    <col min="12811" max="12811" width="9" customWidth="1"/>
    <col min="12815" max="12815" width="10.5" customWidth="1"/>
    <col min="13057" max="13057" width="5.5" customWidth="1"/>
    <col min="13058" max="13058" width="9.75" customWidth="1"/>
    <col min="13059" max="13059" width="13.75" customWidth="1"/>
    <col min="13060" max="13060" width="45.625" customWidth="1"/>
    <col min="13061" max="13061" width="9.25" customWidth="1"/>
    <col min="13067" max="13067" width="9" customWidth="1"/>
    <col min="13071" max="13071" width="10.5" customWidth="1"/>
    <col min="13313" max="13313" width="5.5" customWidth="1"/>
    <col min="13314" max="13314" width="9.75" customWidth="1"/>
    <col min="13315" max="13315" width="13.75" customWidth="1"/>
    <col min="13316" max="13316" width="45.625" customWidth="1"/>
    <col min="13317" max="13317" width="9.25" customWidth="1"/>
    <col min="13323" max="13323" width="9" customWidth="1"/>
    <col min="13327" max="13327" width="10.5" customWidth="1"/>
    <col min="13569" max="13569" width="5.5" customWidth="1"/>
    <col min="13570" max="13570" width="9.75" customWidth="1"/>
    <col min="13571" max="13571" width="13.75" customWidth="1"/>
    <col min="13572" max="13572" width="45.625" customWidth="1"/>
    <col min="13573" max="13573" width="9.25" customWidth="1"/>
    <col min="13579" max="13579" width="9" customWidth="1"/>
    <col min="13583" max="13583" width="10.5" customWidth="1"/>
    <col min="13825" max="13825" width="5.5" customWidth="1"/>
    <col min="13826" max="13826" width="9.75" customWidth="1"/>
    <col min="13827" max="13827" width="13.75" customWidth="1"/>
    <col min="13828" max="13828" width="45.625" customWidth="1"/>
    <col min="13829" max="13829" width="9.25" customWidth="1"/>
    <col min="13835" max="13835" width="9" customWidth="1"/>
    <col min="13839" max="13839" width="10.5" customWidth="1"/>
    <col min="14081" max="14081" width="5.5" customWidth="1"/>
    <col min="14082" max="14082" width="9.75" customWidth="1"/>
    <col min="14083" max="14083" width="13.75" customWidth="1"/>
    <col min="14084" max="14084" width="45.625" customWidth="1"/>
    <col min="14085" max="14085" width="9.25" customWidth="1"/>
    <col min="14091" max="14091" width="9" customWidth="1"/>
    <col min="14095" max="14095" width="10.5" customWidth="1"/>
    <col min="14337" max="14337" width="5.5" customWidth="1"/>
    <col min="14338" max="14338" width="9.75" customWidth="1"/>
    <col min="14339" max="14339" width="13.75" customWidth="1"/>
    <col min="14340" max="14340" width="45.625" customWidth="1"/>
    <col min="14341" max="14341" width="9.25" customWidth="1"/>
    <col min="14347" max="14347" width="9" customWidth="1"/>
    <col min="14351" max="14351" width="10.5" customWidth="1"/>
    <col min="14593" max="14593" width="5.5" customWidth="1"/>
    <col min="14594" max="14594" width="9.75" customWidth="1"/>
    <col min="14595" max="14595" width="13.75" customWidth="1"/>
    <col min="14596" max="14596" width="45.625" customWidth="1"/>
    <col min="14597" max="14597" width="9.25" customWidth="1"/>
    <col min="14603" max="14603" width="9" customWidth="1"/>
    <col min="14607" max="14607" width="10.5" customWidth="1"/>
    <col min="14849" max="14849" width="5.5" customWidth="1"/>
    <col min="14850" max="14850" width="9.75" customWidth="1"/>
    <col min="14851" max="14851" width="13.75" customWidth="1"/>
    <col min="14852" max="14852" width="45.625" customWidth="1"/>
    <col min="14853" max="14853" width="9.25" customWidth="1"/>
    <col min="14859" max="14859" width="9" customWidth="1"/>
    <col min="14863" max="14863" width="10.5" customWidth="1"/>
    <col min="15105" max="15105" width="5.5" customWidth="1"/>
    <col min="15106" max="15106" width="9.75" customWidth="1"/>
    <col min="15107" max="15107" width="13.75" customWidth="1"/>
    <col min="15108" max="15108" width="45.625" customWidth="1"/>
    <col min="15109" max="15109" width="9.25" customWidth="1"/>
    <col min="15115" max="15115" width="9" customWidth="1"/>
    <col min="15119" max="15119" width="10.5" customWidth="1"/>
    <col min="15361" max="15361" width="5.5" customWidth="1"/>
    <col min="15362" max="15362" width="9.75" customWidth="1"/>
    <col min="15363" max="15363" width="13.75" customWidth="1"/>
    <col min="15364" max="15364" width="45.625" customWidth="1"/>
    <col min="15365" max="15365" width="9.25" customWidth="1"/>
    <col min="15371" max="15371" width="9" customWidth="1"/>
    <col min="15375" max="15375" width="10.5" customWidth="1"/>
    <col min="15617" max="15617" width="5.5" customWidth="1"/>
    <col min="15618" max="15618" width="9.75" customWidth="1"/>
    <col min="15619" max="15619" width="13.75" customWidth="1"/>
    <col min="15620" max="15620" width="45.625" customWidth="1"/>
    <col min="15621" max="15621" width="9.25" customWidth="1"/>
    <col min="15627" max="15627" width="9" customWidth="1"/>
    <col min="15631" max="15631" width="10.5" customWidth="1"/>
    <col min="15873" max="15873" width="5.5" customWidth="1"/>
    <col min="15874" max="15874" width="9.75" customWidth="1"/>
    <col min="15875" max="15875" width="13.75" customWidth="1"/>
    <col min="15876" max="15876" width="45.625" customWidth="1"/>
    <col min="15877" max="15877" width="9.25" customWidth="1"/>
    <col min="15883" max="15883" width="9" customWidth="1"/>
    <col min="15887" max="15887" width="10.5" customWidth="1"/>
    <col min="16129" max="16129" width="5.5" customWidth="1"/>
    <col min="16130" max="16130" width="9.75" customWidth="1"/>
    <col min="16131" max="16131" width="13.75" customWidth="1"/>
    <col min="16132" max="16132" width="45.625" customWidth="1"/>
    <col min="16133" max="16133" width="9.25" customWidth="1"/>
    <col min="16139" max="16139" width="9" customWidth="1"/>
    <col min="16143" max="16143" width="10.5" customWidth="1"/>
  </cols>
  <sheetData>
    <row r="2" customHeight="1" spans="1:15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7" t="s">
        <v>9</v>
      </c>
      <c r="K2" s="56" t="s">
        <v>10</v>
      </c>
      <c r="L2" s="56" t="s">
        <v>11</v>
      </c>
      <c r="M2" s="47" t="s">
        <v>12</v>
      </c>
      <c r="N2" s="56" t="s">
        <v>13</v>
      </c>
      <c r="O2" s="47" t="s">
        <v>14</v>
      </c>
    </row>
    <row r="3" ht="16.5" spans="1:15">
      <c r="A3" s="49">
        <v>1</v>
      </c>
      <c r="B3" s="49" t="s">
        <v>15</v>
      </c>
      <c r="C3" s="49" t="s">
        <v>16</v>
      </c>
      <c r="D3" s="50" t="s">
        <v>17</v>
      </c>
      <c r="E3" s="49" t="s">
        <v>18</v>
      </c>
      <c r="F3" s="51">
        <v>0.46</v>
      </c>
      <c r="G3" s="51">
        <f>25.44*(11/3600)</f>
        <v>0.0777333333333333</v>
      </c>
      <c r="H3" s="51"/>
      <c r="I3" s="51"/>
      <c r="J3" s="50"/>
      <c r="K3" s="57">
        <f t="shared" ref="K3:K5" si="0">F3+G3+H3+I3+(F3+G3)*J3</f>
        <v>0.537733333333333</v>
      </c>
      <c r="L3" s="58"/>
      <c r="M3" s="8"/>
      <c r="N3" s="8"/>
      <c r="O3" s="8"/>
    </row>
    <row r="4" ht="16.5" spans="1:15">
      <c r="A4" s="49">
        <v>2</v>
      </c>
      <c r="B4" s="49" t="s">
        <v>15</v>
      </c>
      <c r="C4" s="49" t="s">
        <v>19</v>
      </c>
      <c r="D4" s="50" t="s">
        <v>20</v>
      </c>
      <c r="E4" s="49" t="s">
        <v>18</v>
      </c>
      <c r="F4" s="51">
        <v>69.84</v>
      </c>
      <c r="G4" s="51"/>
      <c r="H4" s="51"/>
      <c r="I4" s="51">
        <v>15.71</v>
      </c>
      <c r="J4" s="50"/>
      <c r="K4" s="57">
        <f t="shared" si="0"/>
        <v>85.55</v>
      </c>
      <c r="L4" s="58"/>
      <c r="M4" s="8"/>
      <c r="N4" s="8"/>
      <c r="O4" s="8">
        <v>11000</v>
      </c>
    </row>
    <row r="5" ht="16.5" spans="1:15">
      <c r="A5" s="49">
        <v>3</v>
      </c>
      <c r="B5" s="49" t="s">
        <v>15</v>
      </c>
      <c r="C5" s="49" t="s">
        <v>21</v>
      </c>
      <c r="D5" s="50" t="s">
        <v>22</v>
      </c>
      <c r="E5" s="49" t="s">
        <v>18</v>
      </c>
      <c r="F5" s="51">
        <v>7.58</v>
      </c>
      <c r="G5" s="51">
        <f>25.44*(1026/3600)</f>
        <v>7.2504</v>
      </c>
      <c r="H5" s="51">
        <v>0.63</v>
      </c>
      <c r="I5" s="51">
        <v>2</v>
      </c>
      <c r="J5" s="50"/>
      <c r="K5" s="57">
        <f t="shared" si="0"/>
        <v>17.4604</v>
      </c>
      <c r="L5" s="58"/>
      <c r="M5" s="8">
        <v>40</v>
      </c>
      <c r="N5" s="8"/>
      <c r="O5" s="8">
        <v>11000</v>
      </c>
    </row>
    <row r="8" ht="66" spans="1:12">
      <c r="A8" s="52" t="s">
        <v>0</v>
      </c>
      <c r="B8" s="52" t="s">
        <v>23</v>
      </c>
      <c r="C8" s="52" t="s">
        <v>2</v>
      </c>
      <c r="D8" s="52" t="s">
        <v>24</v>
      </c>
      <c r="E8" s="52" t="s">
        <v>25</v>
      </c>
      <c r="F8" s="52" t="s">
        <v>26</v>
      </c>
      <c r="G8" s="52" t="s">
        <v>27</v>
      </c>
      <c r="H8" s="52" t="s">
        <v>28</v>
      </c>
      <c r="I8" s="52" t="s">
        <v>29</v>
      </c>
      <c r="J8" s="59" t="s">
        <v>30</v>
      </c>
      <c r="K8" s="52" t="s">
        <v>8</v>
      </c>
      <c r="L8" s="59" t="s">
        <v>31</v>
      </c>
    </row>
    <row r="9" ht="16.5" spans="1:12">
      <c r="A9" s="52">
        <v>2</v>
      </c>
      <c r="B9" s="52" t="s">
        <v>32</v>
      </c>
      <c r="C9" s="53" t="s">
        <v>19</v>
      </c>
      <c r="D9" s="54" t="s">
        <v>33</v>
      </c>
      <c r="E9" s="52" t="s">
        <v>34</v>
      </c>
      <c r="F9" s="55">
        <v>3.4</v>
      </c>
      <c r="G9" s="55">
        <v>20</v>
      </c>
      <c r="H9" s="55">
        <f>F9*G9</f>
        <v>68</v>
      </c>
      <c r="I9" s="55">
        <v>1.78</v>
      </c>
      <c r="J9" s="55">
        <f>F9*G9+I9*1.03</f>
        <v>69.8334</v>
      </c>
      <c r="K9" s="55">
        <f>11000/700</f>
        <v>15.7142857142857</v>
      </c>
      <c r="L9" s="60">
        <f>J9+K9</f>
        <v>85.5476857142857</v>
      </c>
    </row>
  </sheetData>
  <mergeCells count="1">
    <mergeCell ref="L3:L5"/>
  </mergeCells>
  <dataValidations count="1">
    <dataValidation type="list" allowBlank="1" showInputMessage="1" showErrorMessage="1" sqref="E9">
      <formula1>"外部,内部,地点间,模块内"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I24" sqref="I24"/>
    </sheetView>
  </sheetViews>
  <sheetFormatPr defaultColWidth="9" defaultRowHeight="15" outlineLevelRow="4"/>
  <cols>
    <col min="1" max="1" width="3.5" customWidth="1"/>
    <col min="2" max="2" width="11.625" customWidth="1"/>
    <col min="3" max="3" width="49.125" customWidth="1"/>
    <col min="4" max="4" width="20.5" customWidth="1"/>
    <col min="5" max="6" width="7.5" customWidth="1"/>
    <col min="7" max="7" width="9.875" customWidth="1"/>
    <col min="8" max="8" width="8.5" customWidth="1"/>
    <col min="9" max="9" width="16.125" customWidth="1"/>
    <col min="10" max="10" width="9.5" customWidth="1"/>
    <col min="11" max="11" width="6.5" customWidth="1"/>
    <col min="12" max="12" width="5.375" customWidth="1"/>
    <col min="13" max="13" width="7.5" customWidth="1"/>
    <col min="14" max="14" width="5.75" customWidth="1"/>
    <col min="15" max="15" width="6.375" customWidth="1"/>
    <col min="16" max="16" width="8.5" customWidth="1"/>
    <col min="17" max="17" width="9.5" customWidth="1"/>
    <col min="18" max="18" width="7.125" customWidth="1"/>
    <col min="19" max="19" width="6.375" customWidth="1"/>
    <col min="20" max="20" width="7.125" customWidth="1"/>
    <col min="21" max="21" width="13.75" customWidth="1"/>
    <col min="22" max="22" width="9.5" customWidth="1"/>
  </cols>
  <sheetData>
    <row r="1" ht="20" spans="1:22">
      <c r="A1" s="19" t="s">
        <v>35</v>
      </c>
      <c r="B1" s="19"/>
      <c r="C1" s="19"/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>
      <c r="A2" s="21" t="s">
        <v>36</v>
      </c>
      <c r="B2" s="22" t="s">
        <v>37</v>
      </c>
      <c r="C2" s="7" t="s">
        <v>38</v>
      </c>
      <c r="D2" s="7" t="s">
        <v>39</v>
      </c>
      <c r="E2" s="23" t="s">
        <v>40</v>
      </c>
      <c r="F2" s="24"/>
      <c r="G2" s="25" t="s">
        <v>41</v>
      </c>
      <c r="H2" s="26" t="s">
        <v>42</v>
      </c>
      <c r="I2" s="32" t="s">
        <v>43</v>
      </c>
      <c r="J2" s="33" t="s">
        <v>44</v>
      </c>
      <c r="K2" s="34" t="s">
        <v>45</v>
      </c>
      <c r="L2" s="35" t="s">
        <v>46</v>
      </c>
      <c r="M2" s="7" t="s">
        <v>47</v>
      </c>
      <c r="N2" s="35" t="s">
        <v>48</v>
      </c>
      <c r="O2" s="35" t="s">
        <v>49</v>
      </c>
      <c r="P2" s="25" t="s">
        <v>50</v>
      </c>
      <c r="Q2" s="39" t="s">
        <v>51</v>
      </c>
      <c r="R2" s="40" t="s">
        <v>52</v>
      </c>
      <c r="S2" s="40" t="s">
        <v>53</v>
      </c>
      <c r="T2" s="40" t="s">
        <v>54</v>
      </c>
      <c r="U2" s="41" t="s">
        <v>55</v>
      </c>
      <c r="V2" s="7" t="s">
        <v>56</v>
      </c>
    </row>
    <row r="3" spans="1:22">
      <c r="A3" s="27" t="s">
        <v>57</v>
      </c>
      <c r="B3" s="22"/>
      <c r="C3" s="7"/>
      <c r="D3" s="7" t="s">
        <v>39</v>
      </c>
      <c r="E3" s="23" t="s">
        <v>58</v>
      </c>
      <c r="F3" s="24" t="s">
        <v>59</v>
      </c>
      <c r="G3" s="25"/>
      <c r="H3" s="26"/>
      <c r="I3" s="32"/>
      <c r="J3" s="33"/>
      <c r="K3" s="36"/>
      <c r="L3" s="35"/>
      <c r="M3" s="7"/>
      <c r="N3" s="35"/>
      <c r="O3" s="35"/>
      <c r="P3" s="25"/>
      <c r="Q3" s="39"/>
      <c r="R3" s="42"/>
      <c r="S3" s="42"/>
      <c r="T3" s="40"/>
      <c r="U3" s="41"/>
      <c r="V3" s="7"/>
    </row>
    <row r="4" spans="1:22">
      <c r="A4" s="7">
        <v>1</v>
      </c>
      <c r="B4" s="28" t="s">
        <v>60</v>
      </c>
      <c r="C4" s="28" t="s">
        <v>61</v>
      </c>
      <c r="D4" s="29" t="s">
        <v>62</v>
      </c>
      <c r="E4" s="30">
        <v>0.319</v>
      </c>
      <c r="F4" s="31">
        <v>0.323</v>
      </c>
      <c r="G4" s="9">
        <v>6.7257</v>
      </c>
      <c r="H4" s="9">
        <f>F4*G4</f>
        <v>2.1724011</v>
      </c>
      <c r="I4" s="37" t="s">
        <v>63</v>
      </c>
      <c r="J4" s="38">
        <v>55.3846153846154</v>
      </c>
      <c r="K4" s="38">
        <f>3600/J4</f>
        <v>65</v>
      </c>
      <c r="L4" s="8">
        <v>1</v>
      </c>
      <c r="M4" s="8">
        <v>120.5</v>
      </c>
      <c r="N4" s="8">
        <v>0.76</v>
      </c>
      <c r="O4" s="8">
        <v>22.5</v>
      </c>
      <c r="P4" s="9">
        <f>O4/J4/L4</f>
        <v>0.40625</v>
      </c>
      <c r="Q4" s="43"/>
      <c r="R4" s="44">
        <f>39.3472/200+8.8889/30</f>
        <v>0.493032666666667</v>
      </c>
      <c r="S4" s="44">
        <f>14563.11/4800</f>
        <v>3.03398125</v>
      </c>
      <c r="T4" s="44">
        <f>22.5/3600*80</f>
        <v>0.5</v>
      </c>
      <c r="U4" s="45">
        <f>(H4+P4+(M4*N4/J4/L4)/2)*1.11+Q4*1.03+R4+S4+T4</f>
        <v>7.80702455433333</v>
      </c>
      <c r="V4" s="10" t="s">
        <v>64</v>
      </c>
    </row>
    <row r="5" spans="1:22">
      <c r="A5" s="7">
        <v>2</v>
      </c>
      <c r="B5" s="28" t="s">
        <v>65</v>
      </c>
      <c r="C5" s="28" t="s">
        <v>66</v>
      </c>
      <c r="D5" s="29" t="s">
        <v>62</v>
      </c>
      <c r="E5" s="30">
        <v>0.319</v>
      </c>
      <c r="F5" s="31">
        <v>0.323</v>
      </c>
      <c r="G5" s="9">
        <v>6.7257</v>
      </c>
      <c r="H5" s="9">
        <f>F5*G5</f>
        <v>2.1724011</v>
      </c>
      <c r="I5" s="37" t="s">
        <v>63</v>
      </c>
      <c r="J5" s="38">
        <v>55.3846153846154</v>
      </c>
      <c r="K5" s="38">
        <f>3600/J5</f>
        <v>65</v>
      </c>
      <c r="L5" s="8">
        <v>1</v>
      </c>
      <c r="M5" s="8">
        <v>120.5</v>
      </c>
      <c r="N5" s="8">
        <v>0.76</v>
      </c>
      <c r="O5" s="8">
        <v>22.5</v>
      </c>
      <c r="P5" s="9">
        <f>O5/J5/L5</f>
        <v>0.40625</v>
      </c>
      <c r="Q5" s="43"/>
      <c r="R5" s="44">
        <f>39.3472/200+8.8889/30</f>
        <v>0.493032666666667</v>
      </c>
      <c r="S5" s="44">
        <f>14563.11/4800</f>
        <v>3.03398125</v>
      </c>
      <c r="T5" s="44">
        <f>22.5/3600*80</f>
        <v>0.5</v>
      </c>
      <c r="U5" s="45">
        <f>(H5+P5+(M5*N5/J5/L5)/2)*1.11+Q5*1.03+R5+S5+T5</f>
        <v>7.80702455433333</v>
      </c>
      <c r="V5" s="10" t="s">
        <v>64</v>
      </c>
    </row>
  </sheetData>
  <mergeCells count="21"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23" sqref="M23"/>
    </sheetView>
  </sheetViews>
  <sheetFormatPr defaultColWidth="9" defaultRowHeight="15"/>
  <cols>
    <col min="1" max="1" width="5.5" style="1" customWidth="1"/>
    <col min="2" max="2" width="9.5" customWidth="1"/>
    <col min="3" max="3" width="11.625" customWidth="1"/>
    <col min="4" max="4" width="28.25" customWidth="1"/>
    <col min="5" max="5" width="7.5" customWidth="1"/>
    <col min="6" max="6" width="7.375" style="2" customWidth="1"/>
    <col min="7" max="7" width="8.5" style="2" customWidth="1"/>
    <col min="8" max="8" width="10.5" style="2" customWidth="1"/>
    <col min="9" max="9" width="9.5" style="2" customWidth="1"/>
    <col min="10" max="10" width="9.375" style="2" customWidth="1"/>
    <col min="11" max="11" width="12.75" style="2" customWidth="1"/>
    <col min="12" max="12" width="7.5" style="2" customWidth="1"/>
    <col min="13" max="13" width="12.75" style="2" customWidth="1"/>
  </cols>
  <sheetData>
    <row r="1" ht="25.5" customHeight="1" spans="1:13">
      <c r="A1" s="3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9.5" spans="1:13">
      <c r="A2" s="5" t="s">
        <v>0</v>
      </c>
      <c r="B2" s="5" t="s">
        <v>23</v>
      </c>
      <c r="C2" s="5" t="s">
        <v>2</v>
      </c>
      <c r="D2" s="5" t="s">
        <v>24</v>
      </c>
      <c r="E2" s="5" t="s">
        <v>25</v>
      </c>
      <c r="F2" s="6" t="s">
        <v>68</v>
      </c>
      <c r="G2" s="6" t="s">
        <v>27</v>
      </c>
      <c r="H2" s="6" t="s">
        <v>28</v>
      </c>
      <c r="I2" s="6" t="s">
        <v>29</v>
      </c>
      <c r="J2" s="6" t="s">
        <v>69</v>
      </c>
      <c r="K2" s="6" t="s">
        <v>30</v>
      </c>
      <c r="L2" s="6" t="s">
        <v>8</v>
      </c>
      <c r="M2" s="6" t="s">
        <v>31</v>
      </c>
    </row>
    <row r="3" spans="1:13">
      <c r="A3" s="7">
        <v>1</v>
      </c>
      <c r="B3" s="8" t="s">
        <v>32</v>
      </c>
      <c r="C3" s="8" t="s">
        <v>70</v>
      </c>
      <c r="D3" s="8" t="s">
        <v>71</v>
      </c>
      <c r="E3" s="8" t="s">
        <v>34</v>
      </c>
      <c r="F3" s="9">
        <v>0.98</v>
      </c>
      <c r="G3" s="9">
        <v>20</v>
      </c>
      <c r="H3" s="9">
        <f>F3*G3</f>
        <v>19.6</v>
      </c>
      <c r="I3" s="9">
        <v>1.749382</v>
      </c>
      <c r="J3" s="9">
        <f>H3+I3</f>
        <v>21.349382</v>
      </c>
      <c r="K3" s="9">
        <f>H3+I3*1.03</f>
        <v>21.40186346</v>
      </c>
      <c r="L3" s="9">
        <v>7.85</v>
      </c>
      <c r="M3" s="9">
        <f>K3+L3</f>
        <v>29.25186346</v>
      </c>
    </row>
    <row r="4" spans="1:13">
      <c r="A4" s="7">
        <v>2</v>
      </c>
      <c r="B4" s="8" t="s">
        <v>32</v>
      </c>
      <c r="C4" s="8" t="s">
        <v>72</v>
      </c>
      <c r="D4" s="8" t="s">
        <v>73</v>
      </c>
      <c r="E4" s="8" t="s">
        <v>34</v>
      </c>
      <c r="F4" s="9">
        <v>1.7</v>
      </c>
      <c r="G4" s="9">
        <v>20</v>
      </c>
      <c r="H4" s="9">
        <f>F4*G4</f>
        <v>34</v>
      </c>
      <c r="I4" s="9">
        <v>2.502441</v>
      </c>
      <c r="J4" s="9">
        <f>H4+I4</f>
        <v>36.502441</v>
      </c>
      <c r="K4" s="9">
        <f>H4+I4*1.03</f>
        <v>36.57751423</v>
      </c>
      <c r="L4" s="9">
        <v>15.71</v>
      </c>
      <c r="M4" s="9">
        <f>K4+L4</f>
        <v>52.28751423</v>
      </c>
    </row>
    <row r="5" spans="1:13">
      <c r="A5" s="7">
        <v>3</v>
      </c>
      <c r="B5" s="10" t="s">
        <v>74</v>
      </c>
      <c r="C5" s="8" t="s">
        <v>75</v>
      </c>
      <c r="D5" s="8" t="s">
        <v>76</v>
      </c>
      <c r="E5" s="8" t="s">
        <v>34</v>
      </c>
      <c r="F5" s="9"/>
      <c r="G5" s="9"/>
      <c r="H5" s="9"/>
      <c r="I5" s="9">
        <v>11.8</v>
      </c>
      <c r="J5" s="9"/>
      <c r="K5" s="9"/>
      <c r="L5" s="9">
        <v>2.89</v>
      </c>
      <c r="M5" s="9">
        <f>I5*1.03+L5</f>
        <v>15.044</v>
      </c>
    </row>
    <row r="6" spans="1:13">
      <c r="A6" s="7">
        <v>4</v>
      </c>
      <c r="B6" s="10" t="s">
        <v>74</v>
      </c>
      <c r="C6" s="8" t="s">
        <v>77</v>
      </c>
      <c r="D6" s="8" t="s">
        <v>78</v>
      </c>
      <c r="E6" s="8" t="s">
        <v>34</v>
      </c>
      <c r="F6" s="9"/>
      <c r="G6" s="9"/>
      <c r="H6" s="9"/>
      <c r="I6" s="9">
        <v>0.51282</v>
      </c>
      <c r="J6" s="9"/>
      <c r="K6" s="9"/>
      <c r="L6" s="9">
        <v>0.12</v>
      </c>
      <c r="M6" s="9">
        <f t="shared" ref="M6:M11" si="0">I6*1.03+L6</f>
        <v>0.6482046</v>
      </c>
    </row>
    <row r="7" spans="1:13">
      <c r="A7" s="7">
        <v>5</v>
      </c>
      <c r="B7" s="10" t="s">
        <v>74</v>
      </c>
      <c r="C7" s="8" t="s">
        <v>79</v>
      </c>
      <c r="D7" s="8" t="s">
        <v>80</v>
      </c>
      <c r="E7" s="8" t="s">
        <v>34</v>
      </c>
      <c r="F7" s="9"/>
      <c r="G7" s="9"/>
      <c r="H7" s="9"/>
      <c r="I7" s="9">
        <v>0.51282</v>
      </c>
      <c r="J7" s="9"/>
      <c r="K7" s="9"/>
      <c r="L7" s="9">
        <v>0.12</v>
      </c>
      <c r="M7" s="9">
        <f t="shared" si="0"/>
        <v>0.6482046</v>
      </c>
    </row>
    <row r="8" spans="1:13">
      <c r="A8" s="7">
        <v>6</v>
      </c>
      <c r="B8" s="10" t="s">
        <v>74</v>
      </c>
      <c r="C8" s="8" t="s">
        <v>81</v>
      </c>
      <c r="D8" s="8" t="s">
        <v>82</v>
      </c>
      <c r="E8" s="8" t="s">
        <v>34</v>
      </c>
      <c r="F8" s="9"/>
      <c r="G8" s="9"/>
      <c r="H8" s="9"/>
      <c r="I8" s="9">
        <v>0.1382</v>
      </c>
      <c r="J8" s="9"/>
      <c r="K8" s="9"/>
      <c r="L8" s="9">
        <v>0.02</v>
      </c>
      <c r="M8" s="9">
        <f t="shared" si="0"/>
        <v>0.162346</v>
      </c>
    </row>
    <row r="9" spans="1:13">
      <c r="A9" s="7">
        <v>7</v>
      </c>
      <c r="B9" s="10" t="s">
        <v>74</v>
      </c>
      <c r="C9" s="8" t="s">
        <v>83</v>
      </c>
      <c r="D9" s="8" t="s">
        <v>84</v>
      </c>
      <c r="E9" s="8" t="s">
        <v>34</v>
      </c>
      <c r="F9" s="9"/>
      <c r="G9" s="9"/>
      <c r="H9" s="9"/>
      <c r="I9" s="9">
        <v>1.475</v>
      </c>
      <c r="J9" s="9"/>
      <c r="K9" s="9"/>
      <c r="L9" s="9">
        <v>0.1</v>
      </c>
      <c r="M9" s="9">
        <f t="shared" si="0"/>
        <v>1.61925</v>
      </c>
    </row>
    <row r="10" spans="1:13">
      <c r="A10" s="7">
        <v>8</v>
      </c>
      <c r="B10" s="10" t="s">
        <v>74</v>
      </c>
      <c r="C10" s="8" t="s">
        <v>85</v>
      </c>
      <c r="D10" s="8" t="s">
        <v>86</v>
      </c>
      <c r="E10" s="8" t="s">
        <v>34</v>
      </c>
      <c r="F10" s="9"/>
      <c r="G10" s="9"/>
      <c r="H10" s="9"/>
      <c r="I10" s="9">
        <v>0.188</v>
      </c>
      <c r="J10" s="9"/>
      <c r="K10" s="9"/>
      <c r="L10" s="9">
        <v>0.04</v>
      </c>
      <c r="M10" s="9">
        <f t="shared" si="0"/>
        <v>0.23364</v>
      </c>
    </row>
    <row r="11" spans="1:13">
      <c r="A11" s="7">
        <v>9</v>
      </c>
      <c r="B11" s="10" t="s">
        <v>74</v>
      </c>
      <c r="C11" s="8" t="s">
        <v>87</v>
      </c>
      <c r="D11" s="8" t="s">
        <v>88</v>
      </c>
      <c r="E11" s="8" t="s">
        <v>34</v>
      </c>
      <c r="F11" s="9"/>
      <c r="G11" s="9"/>
      <c r="H11" s="9"/>
      <c r="I11" s="9">
        <v>1.6752</v>
      </c>
      <c r="J11" s="9"/>
      <c r="K11" s="9"/>
      <c r="L11" s="9">
        <v>0.2</v>
      </c>
      <c r="M11" s="9">
        <f t="shared" si="0"/>
        <v>1.925456</v>
      </c>
    </row>
    <row r="15" ht="16.5" spans="1:14">
      <c r="A15" s="11" t="s">
        <v>2</v>
      </c>
      <c r="B15" s="12"/>
      <c r="C15" s="11" t="s">
        <v>24</v>
      </c>
      <c r="D15" s="12"/>
      <c r="E15" s="13" t="s">
        <v>25</v>
      </c>
      <c r="F15" s="14" t="s">
        <v>89</v>
      </c>
      <c r="G15" s="14" t="s">
        <v>90</v>
      </c>
      <c r="H15" s="14" t="s">
        <v>91</v>
      </c>
      <c r="I15" s="14" t="s">
        <v>92</v>
      </c>
      <c r="J15" s="14" t="s">
        <v>93</v>
      </c>
      <c r="K15" s="14" t="s">
        <v>94</v>
      </c>
      <c r="L15" s="14" t="s">
        <v>8</v>
      </c>
      <c r="M15" s="14" t="s">
        <v>95</v>
      </c>
      <c r="N15" s="18" t="s">
        <v>96</v>
      </c>
    </row>
    <row r="16" ht="16.5" spans="1:14">
      <c r="A16" s="15" t="s">
        <v>97</v>
      </c>
      <c r="B16" s="16"/>
      <c r="C16" s="15" t="s">
        <v>98</v>
      </c>
      <c r="D16" s="16"/>
      <c r="E16" s="17" t="s">
        <v>34</v>
      </c>
      <c r="F16" s="17">
        <v>14.6</v>
      </c>
      <c r="G16" s="17">
        <f>162</f>
        <v>162</v>
      </c>
      <c r="H16" s="17">
        <f>1800</f>
        <v>1800</v>
      </c>
      <c r="I16" s="17">
        <v>25.44</v>
      </c>
      <c r="J16" s="17">
        <f t="shared" ref="J16:J18" si="1">G16/3600*I16</f>
        <v>1.1448</v>
      </c>
      <c r="K16" s="17">
        <f t="shared" ref="K16:K18" si="2">H16/3600*I16</f>
        <v>12.72</v>
      </c>
      <c r="L16" s="17">
        <v>3.8</v>
      </c>
      <c r="M16" s="17">
        <f t="shared" ref="M16:M18" si="3">F16+J16+K16+L16</f>
        <v>32.2648</v>
      </c>
      <c r="N16" s="18"/>
    </row>
    <row r="17" ht="16.5" spans="1:14">
      <c r="A17" s="15" t="s">
        <v>99</v>
      </c>
      <c r="B17" s="16"/>
      <c r="C17" s="15" t="s">
        <v>100</v>
      </c>
      <c r="D17" s="16"/>
      <c r="E17" s="17" t="s">
        <v>34</v>
      </c>
      <c r="F17" s="17">
        <v>3.28</v>
      </c>
      <c r="G17" s="17">
        <f>58</f>
        <v>58</v>
      </c>
      <c r="H17" s="17">
        <f>654</f>
        <v>654</v>
      </c>
      <c r="I17" s="17">
        <v>25.44</v>
      </c>
      <c r="J17" s="17">
        <f t="shared" si="1"/>
        <v>0.409866666666667</v>
      </c>
      <c r="K17" s="17">
        <f t="shared" si="2"/>
        <v>4.6216</v>
      </c>
      <c r="L17" s="17">
        <v>0.5</v>
      </c>
      <c r="M17" s="17">
        <f t="shared" si="3"/>
        <v>8.81146666666667</v>
      </c>
      <c r="N17" s="18"/>
    </row>
    <row r="18" ht="16.5" spans="1:14">
      <c r="A18" s="15" t="s">
        <v>101</v>
      </c>
      <c r="B18" s="16"/>
      <c r="C18" s="15" t="s">
        <v>102</v>
      </c>
      <c r="D18" s="16"/>
      <c r="E18" s="17" t="s">
        <v>34</v>
      </c>
      <c r="F18" s="17">
        <v>7.97</v>
      </c>
      <c r="G18" s="17">
        <f>65</f>
        <v>65</v>
      </c>
      <c r="H18" s="17">
        <f>720</f>
        <v>720</v>
      </c>
      <c r="I18" s="17">
        <v>25.44</v>
      </c>
      <c r="J18" s="17">
        <f t="shared" si="1"/>
        <v>0.459333333333333</v>
      </c>
      <c r="K18" s="17">
        <f t="shared" si="2"/>
        <v>5.088</v>
      </c>
      <c r="L18" s="17">
        <v>2</v>
      </c>
      <c r="M18" s="17">
        <f t="shared" si="3"/>
        <v>15.5173333333333</v>
      </c>
      <c r="N18" s="18"/>
    </row>
  </sheetData>
  <mergeCells count="10">
    <mergeCell ref="A1:M1"/>
    <mergeCell ref="A15:B15"/>
    <mergeCell ref="C15:D15"/>
    <mergeCell ref="A16:B16"/>
    <mergeCell ref="C16:D16"/>
    <mergeCell ref="A17:B17"/>
    <mergeCell ref="C17:D17"/>
    <mergeCell ref="A18:B18"/>
    <mergeCell ref="C18:D18"/>
    <mergeCell ref="N15:N18"/>
  </mergeCells>
  <conditionalFormatting sqref="E18">
    <cfRule type="cellIs" dxfId="0" priority="3" operator="equal">
      <formula>0</formula>
    </cfRule>
  </conditionalFormatting>
  <conditionalFormatting sqref="F18">
    <cfRule type="cellIs" dxfId="0" priority="5" operator="equal">
      <formula>0</formula>
    </cfRule>
  </conditionalFormatting>
  <conditionalFormatting sqref="G18:L18">
    <cfRule type="cellIs" dxfId="0" priority="1" operator="equal">
      <formula>0</formula>
    </cfRule>
  </conditionalFormatting>
  <conditionalFormatting sqref="E16:E17">
    <cfRule type="cellIs" dxfId="0" priority="4" operator="equal">
      <formula>0</formula>
    </cfRule>
  </conditionalFormatting>
  <conditionalFormatting sqref="F16:F17">
    <cfRule type="cellIs" dxfId="0" priority="6" operator="equal">
      <formula>0</formula>
    </cfRule>
  </conditionalFormatting>
  <conditionalFormatting sqref="G16:M16 G17:L17 M17:M18">
    <cfRule type="cellIs" dxfId="0" priority="2" operator="equal">
      <formula>0</formula>
    </cfRule>
  </conditionalFormatting>
  <dataValidations count="2">
    <dataValidation allowBlank="1" showInputMessage="1" showErrorMessage="1" sqref="E2 D16:D17 F16:F17"/>
    <dataValidation type="list" allowBlank="1" showInputMessage="1" showErrorMessage="1" sqref="B17">
      <formula1>"外部,内部,地点间,模块内"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汇总表2023.11.22</vt:lpstr>
      <vt:lpstr>2023.12.28</vt:lpstr>
      <vt:lpstr>2024.1.22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哿 偉</cp:lastModifiedBy>
  <dcterms:created xsi:type="dcterms:W3CDTF">2023-11-22T00:52:00Z</dcterms:created>
  <dcterms:modified xsi:type="dcterms:W3CDTF">2024-01-30T08:44:06Z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7736FDBAA63E43C99DE692876D37575A_12</vt:lpwstr>
  </property>
  <property fmtid="{D5CDD505-2E9C-101B-9397-08002B2CF9AE}" pid="3" name="KSOProductBuildVer">
    <vt:lpwstr>2052-12.1.0.16250</vt:lpwstr>
  </property>
</Properties>
</file>