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740" tabRatio="866" firstSheet="1" activeTab="2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外购外协件明细!$A$6:$Q$81</definedName>
    <definedName name="_xlnm.Print_Area" localSheetId="6">期间费用!$A$1:$G$20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charset val="134"/>
          </rPr>
          <t>管理人员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charset val="134"/>
          </rPr>
          <t>如10m*3m*2m</t>
        </r>
        <r>
          <rPr>
            <sz val="9"/>
            <rFont val="宋体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charset val="134"/>
          </rPr>
          <t>如厢式货车、仓栅式货车、栏板式货车、平板式货车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<sst xmlns="http://schemas.openxmlformats.org/spreadsheetml/2006/main" count="1587" uniqueCount="479">
  <si>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</si>
  <si>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</si>
  <si>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</si>
  <si>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</si>
  <si>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</si>
  <si>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</si>
  <si>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</si>
  <si>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</si>
  <si>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</si>
  <si>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车型代码：M4轻卡</t>
  </si>
  <si>
    <t>税：不含税(注明除外)</t>
  </si>
  <si>
    <t>填表日期：2024.01.19</t>
  </si>
  <si>
    <t>零件件号：</t>
  </si>
  <si>
    <t>L168100000425</t>
  </si>
  <si>
    <t>年份:2023年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</si>
  <si>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</si>
  <si>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</si>
  <si>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</si>
  <si>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</si>
  <si>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</si>
  <si>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</si>
  <si>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charset val="134"/>
      </rPr>
      <t xml:space="preserve"> :                </t>
    </r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</si>
  <si>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</si>
  <si>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</si>
  <si>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</si>
  <si>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</si>
  <si>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</si>
  <si>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</si>
  <si>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</si>
  <si>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rgb="FF0000CC"/>
        <rFont val="宋体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</si>
  <si>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</si>
  <si>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</si>
  <si>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</si>
  <si>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</si>
  <si>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</si>
  <si>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rgb="FF0000CC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</si>
  <si>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rgb="FF0000CC"/>
        <rFont val="宋体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</si>
  <si>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</si>
  <si>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</si>
  <si>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</si>
  <si>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</si>
  <si>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charset val="134"/>
      </rPr>
      <t>G、不含税出厂单价合计</t>
    </r>
    <r>
      <rPr>
        <b/>
        <sz val="10"/>
        <color rgb="FF0000CC"/>
        <rFont val="宋体"/>
        <charset val="134"/>
      </rPr>
      <t>=（D+E+F）</t>
    </r>
  </si>
  <si>
    <t>H、增值税</t>
  </si>
  <si>
    <t>增值税税率：13%</t>
  </si>
  <si>
    <r>
      <rPr>
        <sz val="10"/>
        <rFont val="宋体"/>
        <charset val="134"/>
      </rPr>
      <t>I、含税出厂单价合计</t>
    </r>
    <r>
      <rPr>
        <b/>
        <sz val="10"/>
        <color rgb="FF0000CC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</si>
  <si>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</si>
  <si>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</si>
  <si>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</si>
  <si>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</si>
  <si>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</si>
  <si>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rgb="FF0000CC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</si>
  <si>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</si>
  <si>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白桦</t>
    </r>
  </si>
  <si>
    <t>Email:baihua@bjghrc.com</t>
  </si>
  <si>
    <r>
      <rPr>
        <sz val="10"/>
        <rFont val="宋体"/>
        <charset val="134"/>
      </rPr>
      <t>电话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charset val="134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</si>
  <si>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</si>
  <si>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</si>
  <si>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</si>
  <si>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</si>
  <si>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</si>
  <si>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M4轻卡</t>
  </si>
  <si>
    <t>以下不含税</t>
  </si>
  <si>
    <t>零件图号/名称:L168100000425/副驾驶员座椅总成</t>
  </si>
  <si>
    <t>报价填写日期:2023.03.13</t>
  </si>
  <si>
    <t>序号</t>
  </si>
  <si>
    <t>零件号</t>
  </si>
  <si>
    <t>零件名称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</si>
  <si>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</si>
  <si>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</si>
  <si>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</si>
  <si>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</si>
  <si>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  <scheme val="minor"/>
      </rPr>
      <t>F=A*E*(C-D)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</si>
  <si>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</si>
  <si>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</si>
  <si>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</si>
  <si>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</si>
  <si>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</si>
  <si>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  <scheme val="minor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</si>
  <si>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</si>
  <si>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</si>
  <si>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</si>
  <si>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净重
</t>
    </r>
    <r>
      <rPr>
        <sz val="10"/>
        <color indexed="10"/>
        <rFont val="宋体"/>
        <charset val="134"/>
        <scheme val="minor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</si>
  <si>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  <scheme val="minor"/>
      </rPr>
      <t>(D/C*100%)</t>
    </r>
  </si>
  <si>
    <t>SLT0011037</t>
  </si>
  <si>
    <t>副驾靠背管架</t>
  </si>
  <si>
    <t>管材</t>
  </si>
  <si>
    <t>Q235 φ25×1.5</t>
  </si>
  <si>
    <t>kg</t>
  </si>
  <si>
    <t>中国</t>
  </si>
  <si>
    <t>SLT0011042</t>
  </si>
  <si>
    <t>副驾背板支撑钣金A</t>
  </si>
  <si>
    <t>钣金件</t>
  </si>
  <si>
    <t>Q235 2.0</t>
  </si>
  <si>
    <t>SLT0011046</t>
  </si>
  <si>
    <t>副驾背板支撑钣金C</t>
  </si>
  <si>
    <t>SLT0011048</t>
  </si>
  <si>
    <t>副驾背板支撑钣金B</t>
  </si>
  <si>
    <t>Q2352.0</t>
  </si>
  <si>
    <t>SLT0011052</t>
  </si>
  <si>
    <t>副驾右罩壳</t>
  </si>
  <si>
    <t>塑料件</t>
  </si>
  <si>
    <t>PP-TD20 2.5</t>
  </si>
  <si>
    <t>SLT0011054</t>
  </si>
  <si>
    <t>副驾靠背解锁手把</t>
  </si>
  <si>
    <t>2.5
PA6+GF30</t>
  </si>
  <si>
    <t>SLT0011062</t>
  </si>
  <si>
    <t>副驾靠背泡沫本体</t>
  </si>
  <si>
    <t>聚氨酯</t>
  </si>
  <si>
    <t>PUR，60kg/m3</t>
  </si>
  <si>
    <t>SLT0011076</t>
  </si>
  <si>
    <t>副驾小背泡沫本体</t>
  </si>
  <si>
    <t>SLT0011082</t>
  </si>
  <si>
    <t>副驾小背弯管</t>
  </si>
  <si>
    <t>Q235
Φ25x1.5</t>
  </si>
  <si>
    <t>SLT0011092</t>
  </si>
  <si>
    <t>小背下横管</t>
  </si>
  <si>
    <t>SLT0011105</t>
  </si>
  <si>
    <t>小背背板支撑板B</t>
  </si>
  <si>
    <t>SLT0011109</t>
  </si>
  <si>
    <t>小背背板支撑板D</t>
  </si>
  <si>
    <t>SLT0011111</t>
  </si>
  <si>
    <t>解锁手把固定座</t>
  </si>
  <si>
    <t>PA6+GF30</t>
  </si>
  <si>
    <t>SLT0011112</t>
  </si>
  <si>
    <t>解锁手把</t>
  </si>
  <si>
    <t>SLT0011117</t>
  </si>
  <si>
    <t>副驾左侧罩壳</t>
  </si>
  <si>
    <t>SLT0011196</t>
  </si>
  <si>
    <t>扣手螺钉堵盖</t>
  </si>
  <si>
    <t>PP-TD20 2.0</t>
  </si>
  <si>
    <t>SLT0011126</t>
  </si>
  <si>
    <t>座垫泡沫本体</t>
  </si>
  <si>
    <t>电泳</t>
  </si>
  <si>
    <t>㎡</t>
  </si>
  <si>
    <t>焊接</t>
  </si>
  <si>
    <t>cm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</si>
  <si>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</si>
  <si>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</si>
  <si>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</si>
  <si>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</si>
  <si>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  <r>
      <rPr>
        <b/>
        <sz val="10"/>
        <rFont val="宋体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</si>
  <si>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</si>
  <si>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</si>
  <si>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charset val="134"/>
      </rPr>
      <t xml:space="preserve">零件用量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</si>
  <si>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</rPr>
      <t xml:space="preserve">零件单价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</si>
  <si>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</rPr>
      <t xml:space="preserve">合计金额
</t>
    </r>
    <r>
      <rPr>
        <sz val="10"/>
        <color indexed="10"/>
        <rFont val="宋体"/>
        <charset val="134"/>
      </rPr>
      <t>A*B</t>
    </r>
  </si>
  <si>
    <t>材料名称</t>
  </si>
  <si>
    <t>净重</t>
  </si>
  <si>
    <t>SLT0010856</t>
  </si>
  <si>
    <t>驾驶员头枕骨架泡沫总成</t>
  </si>
  <si>
    <t>EA</t>
  </si>
  <si>
    <t>SLT0011873</t>
  </si>
  <si>
    <t>头枕面套总成</t>
  </si>
  <si>
    <t>SCS0004184</t>
  </si>
  <si>
    <t>主动头枕导套</t>
  </si>
  <si>
    <t>SCS0004173</t>
  </si>
  <si>
    <t>自由头枕导套</t>
  </si>
  <si>
    <t>SLT0010753</t>
  </si>
  <si>
    <t>驾驶员靠背网簧</t>
  </si>
  <si>
    <t>SLT0011051</t>
  </si>
  <si>
    <t>固定板锁付螺纹套筒</t>
  </si>
  <si>
    <t>SLT0010903</t>
  </si>
  <si>
    <t>衬套</t>
  </si>
  <si>
    <t>SLT0011028</t>
  </si>
  <si>
    <t>副驾靠背左固定板铆接总成</t>
  </si>
  <si>
    <t>SLT0002546</t>
  </si>
  <si>
    <t>靠背调角器涡簧</t>
  </si>
  <si>
    <t>SLT0010433</t>
  </si>
  <si>
    <t>副驾靠背右侧上连接板</t>
  </si>
  <si>
    <t>SLT0011191</t>
  </si>
  <si>
    <t>副驾靠背调角限位片</t>
  </si>
  <si>
    <t>SLT0010190</t>
  </si>
  <si>
    <t>复位卷簧下限位支架</t>
  </si>
  <si>
    <t>SLT0002205</t>
  </si>
  <si>
    <t>前排靠背复位卷簧限位支架</t>
  </si>
  <si>
    <t>SLT0011039</t>
  </si>
  <si>
    <t>侧翼支撑钢丝</t>
  </si>
  <si>
    <t>SLT0011033</t>
  </si>
  <si>
    <t>副驾靠背右侧装车钣金焊接总成</t>
  </si>
  <si>
    <t>SLT0010435</t>
  </si>
  <si>
    <t>右侧手动调角器总成</t>
  </si>
  <si>
    <t>SLT0010921</t>
  </si>
  <si>
    <t>肩部后支撑钢丝</t>
  </si>
  <si>
    <t>SLT0011049</t>
  </si>
  <si>
    <t>背板支撑钢丝A</t>
  </si>
  <si>
    <t>SLT0011691</t>
  </si>
  <si>
    <t>背板支撑钢丝C</t>
  </si>
  <si>
    <t>SLT0011050</t>
  </si>
  <si>
    <t>背板支撑钢丝B</t>
  </si>
  <si>
    <t>BFA0000316</t>
  </si>
  <si>
    <t>焊接方螺母</t>
  </si>
  <si>
    <t>SLT0010754</t>
  </si>
  <si>
    <t>驾驶员靠背网簧固定钣金</t>
  </si>
  <si>
    <t>SCS0004583</t>
  </si>
  <si>
    <t>头枕导管A</t>
  </si>
  <si>
    <t>SCS0004584</t>
  </si>
  <si>
    <t>头枕导管B</t>
  </si>
  <si>
    <t>SLT0010920</t>
  </si>
  <si>
    <t>肩部前支撑钢丝</t>
  </si>
  <si>
    <t>SLT0011040</t>
  </si>
  <si>
    <t>副驾中间固定支架旋转轴</t>
  </si>
  <si>
    <t>BCL0000025</t>
  </si>
  <si>
    <t>靠背背板卡扣</t>
  </si>
  <si>
    <t>BFA0010084</t>
  </si>
  <si>
    <t>十字槽沉头螺钉</t>
  </si>
  <si>
    <t>BFA0000047</t>
  </si>
  <si>
    <t>弹簧钢丝</t>
  </si>
  <si>
    <t>BFA0000013</t>
  </si>
  <si>
    <t>十字槽盘头自攻螺钉</t>
  </si>
  <si>
    <t>SLT0011887</t>
  </si>
  <si>
    <t>副驾靠背面套总成</t>
  </si>
  <si>
    <t>SLT0000740</t>
  </si>
  <si>
    <t>钢丝Φ2.5*160</t>
  </si>
  <si>
    <t>SLT0010870</t>
  </si>
  <si>
    <t>靠背粘扣A</t>
  </si>
  <si>
    <t>SLT0010871</t>
  </si>
  <si>
    <t>靠背粘扣B</t>
  </si>
  <si>
    <t>BFA0000001</t>
  </si>
  <si>
    <t>C型钉</t>
  </si>
  <si>
    <t>SLT0011897</t>
  </si>
  <si>
    <t>小背面套总成</t>
  </si>
  <si>
    <t>SLT0001092</t>
  </si>
  <si>
    <t>钢丝Φ2.5*220</t>
  </si>
  <si>
    <t>SLT0011088</t>
  </si>
  <si>
    <t>驾驶员调角器上连接板</t>
  </si>
  <si>
    <t>SLT0011090</t>
  </si>
  <si>
    <t>左侧手动调角器总成</t>
  </si>
  <si>
    <t>SLT0011093</t>
  </si>
  <si>
    <t>小背下支撑钢丝</t>
  </si>
  <si>
    <t>SLT0011098</t>
  </si>
  <si>
    <t>小背旋转轴固定板焊接总成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</si>
  <si>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</si>
  <si>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</si>
  <si>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</si>
  <si>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</si>
  <si>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</si>
  <si>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</si>
  <si>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SLT0011113</t>
  </si>
  <si>
    <t>解锁旋转轴</t>
  </si>
  <si>
    <t>SLT0011114</t>
  </si>
  <si>
    <t>扭簧</t>
  </si>
  <si>
    <t>BFA0000308</t>
  </si>
  <si>
    <t>开口挡圈</t>
  </si>
  <si>
    <t>SLT0011116</t>
  </si>
  <si>
    <t>拉线总成</t>
  </si>
  <si>
    <t>SLT0011197</t>
  </si>
  <si>
    <t>翻转背板本体</t>
  </si>
  <si>
    <t>SLT0011998</t>
  </si>
  <si>
    <t>小背固定背板</t>
  </si>
  <si>
    <t>SLT0011905</t>
  </si>
  <si>
    <t>座垫面套总成</t>
  </si>
  <si>
    <t>SLT0001093</t>
  </si>
  <si>
    <t>钢丝Φ2.5*270</t>
  </si>
  <si>
    <t>SLT0001126</t>
  </si>
  <si>
    <t>钢丝Φ2.5*400</t>
  </si>
  <si>
    <t>SLT0000264</t>
  </si>
  <si>
    <t>钢丝Φ2.5*320</t>
  </si>
  <si>
    <t>SLT0011134</t>
  </si>
  <si>
    <t>座垫支撑焊接总成</t>
  </si>
  <si>
    <t>SLT0001976</t>
  </si>
  <si>
    <t>右侧硬质泡沫</t>
  </si>
  <si>
    <t>SLT0000340</t>
  </si>
  <si>
    <t>K1司机背包装膜</t>
  </si>
  <si>
    <t>SHT0001656</t>
  </si>
  <si>
    <t>头枕包装袋</t>
  </si>
  <si>
    <t>SLT0000800</t>
  </si>
  <si>
    <t>副驾驶员座椅小背包装膜</t>
  </si>
  <si>
    <t>SLT0000011</t>
  </si>
  <si>
    <t>副驾驶员座垫包装膜</t>
  </si>
  <si>
    <t>SLT0002703</t>
  </si>
  <si>
    <t>M4亮白PET标签纸</t>
  </si>
  <si>
    <t>SBR</t>
  </si>
  <si>
    <t>外协件明细</t>
  </si>
  <si>
    <t>外协生产商</t>
  </si>
  <si>
    <r>
      <rPr>
        <sz val="10"/>
        <rFont val="宋体"/>
        <charset val="134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</si>
  <si>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</si>
  <si>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</si>
  <si>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</si>
  <si>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</si>
  <si>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</si>
  <si>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</si>
  <si>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</si>
  <si>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</si>
  <si>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</si>
  <si>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</si>
  <si>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</si>
  <si>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</si>
  <si>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</si>
  <si>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</si>
  <si>
    <t>零件图号/名称:</t>
  </si>
  <si>
    <t>L168100000425/副驾驶员座椅总成</t>
  </si>
  <si>
    <r>
      <rPr>
        <sz val="10"/>
        <rFont val="宋体"/>
        <charset val="134"/>
        <scheme val="minor"/>
      </rPr>
      <t xml:space="preserve">用量
</t>
    </r>
    <r>
      <rPr>
        <sz val="10"/>
        <color rgb="FFFF0000"/>
        <rFont val="宋体"/>
        <charset val="134"/>
        <scheme val="minor"/>
      </rPr>
      <t>A</t>
    </r>
  </si>
  <si>
    <t>工序名称</t>
  </si>
  <si>
    <t>设备</t>
  </si>
  <si>
    <r>
      <rPr>
        <sz val="10"/>
        <rFont val="宋体"/>
        <charset val="134"/>
        <scheme val="minor"/>
      </rPr>
      <t xml:space="preserve">工时(分)
</t>
    </r>
    <r>
      <rPr>
        <sz val="10"/>
        <color rgb="FFFF0000"/>
        <rFont val="宋体"/>
        <charset val="134"/>
        <scheme val="minor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</si>
  <si>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rgb="FFFF000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</si>
  <si>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直接人工费率
（元/分）
</t>
    </r>
    <r>
      <rPr>
        <sz val="10"/>
        <color rgb="FFFF0000"/>
        <rFont val="宋体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</si>
  <si>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</si>
  <si>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</si>
  <si>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</si>
  <si>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charset val="134"/>
        <scheme val="minor"/>
      </rPr>
      <t xml:space="preserve">间接人工费率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</si>
  <si>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设备折旧率
</t>
    </r>
    <r>
      <rPr>
        <sz val="10"/>
        <color rgb="FFFF0000"/>
        <rFont val="宋体"/>
        <charset val="134"/>
        <scheme val="minor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</si>
  <si>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rgb="FFFF0000"/>
        <rFont val="宋体"/>
        <charset val="134"/>
        <scheme val="minor"/>
      </rPr>
      <t>H</t>
    </r>
  </si>
  <si>
    <r>
      <rPr>
        <sz val="10"/>
        <rFont val="宋体"/>
        <charset val="134"/>
        <scheme val="minor"/>
      </rPr>
      <t xml:space="preserve">机物料消耗及维修费率
</t>
    </r>
    <r>
      <rPr>
        <sz val="10"/>
        <color rgb="FFFF0000"/>
        <rFont val="宋体"/>
        <charset val="134"/>
        <scheme val="minor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</si>
  <si>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rgb="FFFF0000"/>
        <rFont val="宋体"/>
        <charset val="134"/>
        <scheme val="minor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</si>
  <si>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rgb="FFFF0000"/>
        <rFont val="宋体"/>
        <charset val="134"/>
        <scheme val="minor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</si>
  <si>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rgb="FFFF0000"/>
        <rFont val="宋体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</si>
  <si>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</si>
  <si>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</si>
  <si>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</si>
  <si>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</si>
  <si>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</si>
  <si>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</si>
  <si>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</si>
  <si>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</si>
  <si>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</si>
  <si>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</si>
  <si>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</si>
  <si>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</si>
  <si>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</si>
  <si>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</si>
  <si>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</si>
  <si>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</si>
  <si>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</si>
  <si>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</si>
  <si>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</si>
  <si>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</si>
  <si>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</si>
  <si>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charset val="134"/>
        <scheme val="minor"/>
      </rPr>
      <t>设备折旧率
（元/分）
(</t>
    </r>
    <r>
      <rPr>
        <sz val="9"/>
        <color rgb="FFFF0000"/>
        <rFont val="宋体"/>
        <charset val="134"/>
        <scheme val="minor"/>
      </rPr>
      <t>A3-A1*A2)/(A4-A5)/E3/60</t>
    </r>
  </si>
  <si>
    <r>
      <rPr>
        <sz val="9"/>
        <color theme="1"/>
        <rFont val="宋体"/>
        <charset val="134"/>
        <scheme val="minor"/>
      </rPr>
      <t xml:space="preserve">燃动费率（元/分）
</t>
    </r>
    <r>
      <rPr>
        <sz val="9"/>
        <color rgb="FFFF0000"/>
        <rFont val="宋体"/>
        <charset val="134"/>
        <scheme val="minor"/>
      </rPr>
      <t>(B1*B2*B4+B3*B5)/60</t>
    </r>
  </si>
  <si>
    <r>
      <rPr>
        <sz val="9"/>
        <color theme="1"/>
        <rFont val="宋体"/>
        <charset val="134"/>
        <scheme val="minor"/>
      </rPr>
      <t xml:space="preserve">机物料消耗及维修费率（元/分）
</t>
    </r>
    <r>
      <rPr>
        <sz val="9"/>
        <color rgb="FFFF0000"/>
        <rFont val="宋体"/>
        <charset val="134"/>
        <scheme val="minor"/>
      </rPr>
      <t>(D1+D2)/E3/60</t>
    </r>
  </si>
  <si>
    <r>
      <rPr>
        <sz val="9"/>
        <color theme="1"/>
        <rFont val="宋体"/>
        <charset val="134"/>
        <scheme val="minor"/>
      </rPr>
      <t xml:space="preserve">设备原值
(元)
</t>
    </r>
    <r>
      <rPr>
        <sz val="9"/>
        <color rgb="FFFF0000"/>
        <rFont val="宋体"/>
        <charset val="134"/>
        <scheme val="minor"/>
      </rPr>
      <t>A1</t>
    </r>
  </si>
  <si>
    <r>
      <rPr>
        <sz val="9"/>
        <color theme="1"/>
        <rFont val="宋体"/>
        <charset val="134"/>
        <scheme val="minor"/>
      </rPr>
      <t xml:space="preserve">设备残值率
(元)
</t>
    </r>
    <r>
      <rPr>
        <sz val="9"/>
        <color rgb="FFFF0000"/>
        <rFont val="宋体"/>
        <charset val="134"/>
        <scheme val="minor"/>
      </rPr>
      <t>A2</t>
    </r>
  </si>
  <si>
    <r>
      <rPr>
        <sz val="9"/>
        <color theme="1"/>
        <rFont val="宋体"/>
        <charset val="134"/>
        <scheme val="minor"/>
      </rPr>
      <t xml:space="preserve">设备净值
(元)
</t>
    </r>
    <r>
      <rPr>
        <sz val="9"/>
        <color rgb="FFFF0000"/>
        <rFont val="宋体"/>
        <charset val="134"/>
        <scheme val="minor"/>
      </rPr>
      <t>A3</t>
    </r>
  </si>
  <si>
    <r>
      <rPr>
        <sz val="9"/>
        <color theme="1"/>
        <rFont val="宋体"/>
        <charset val="134"/>
        <scheme val="minor"/>
      </rPr>
      <t xml:space="preserve">折旧年限（年)
</t>
    </r>
    <r>
      <rPr>
        <sz val="9"/>
        <color rgb="FFFF0000"/>
        <rFont val="宋体"/>
        <charset val="134"/>
        <scheme val="minor"/>
      </rPr>
      <t>A4</t>
    </r>
  </si>
  <si>
    <r>
      <rPr>
        <sz val="9"/>
        <color theme="1"/>
        <rFont val="宋体"/>
        <charset val="134"/>
        <scheme val="minor"/>
      </rPr>
      <t xml:space="preserve">已提折旧年限（年)
</t>
    </r>
    <r>
      <rPr>
        <sz val="9"/>
        <color rgb="FFFF0000"/>
        <rFont val="宋体"/>
        <charset val="134"/>
        <scheme val="minor"/>
      </rPr>
      <t>A5</t>
    </r>
  </si>
  <si>
    <r>
      <rPr>
        <sz val="9"/>
        <color theme="1"/>
        <rFont val="宋体"/>
        <charset val="134"/>
        <scheme val="minor"/>
      </rPr>
      <t>设备额定功率（kw/h）</t>
    </r>
    <r>
      <rPr>
        <sz val="9"/>
        <color rgb="FFFF0000"/>
        <rFont val="宋体"/>
        <charset val="134"/>
        <scheme val="minor"/>
      </rPr>
      <t>B1</t>
    </r>
  </si>
  <si>
    <r>
      <rPr>
        <sz val="9"/>
        <color theme="1"/>
        <rFont val="宋体"/>
        <charset val="134"/>
        <scheme val="minor"/>
      </rPr>
      <t xml:space="preserve">设备功率有效输出（%）
</t>
    </r>
    <r>
      <rPr>
        <sz val="9"/>
        <color rgb="FFFF0000"/>
        <rFont val="宋体"/>
        <charset val="134"/>
        <scheme val="minor"/>
      </rPr>
      <t>B2</t>
    </r>
  </si>
  <si>
    <r>
      <rPr>
        <sz val="9"/>
        <color theme="1"/>
        <rFont val="宋体"/>
        <charset val="134"/>
        <scheme val="minor"/>
      </rPr>
      <t>天然气单位耗量（m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/h）
</t>
    </r>
    <r>
      <rPr>
        <sz val="9"/>
        <color rgb="FFFF0000"/>
        <rFont val="宋体"/>
        <charset val="134"/>
        <scheme val="minor"/>
      </rPr>
      <t>B3</t>
    </r>
  </si>
  <si>
    <r>
      <rPr>
        <sz val="9"/>
        <color theme="1"/>
        <rFont val="宋体"/>
        <charset val="134"/>
        <scheme val="minor"/>
      </rPr>
      <t xml:space="preserve">电费
（元/kw）
</t>
    </r>
    <r>
      <rPr>
        <sz val="9"/>
        <color rgb="FFFF0000"/>
        <rFont val="宋体"/>
        <charset val="134"/>
        <scheme val="minor"/>
      </rPr>
      <t>B4</t>
    </r>
  </si>
  <si>
    <r>
      <rPr>
        <sz val="9"/>
        <color theme="1"/>
        <rFont val="宋体"/>
        <charset val="134"/>
        <scheme val="minor"/>
      </rPr>
      <t>气费（元/m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）
</t>
    </r>
    <r>
      <rPr>
        <sz val="9"/>
        <color rgb="FFFF0000"/>
        <rFont val="宋体"/>
        <charset val="134"/>
        <scheme val="minor"/>
      </rPr>
      <t>B5</t>
    </r>
  </si>
  <si>
    <r>
      <rPr>
        <sz val="9"/>
        <color theme="1"/>
        <rFont val="宋体"/>
        <charset val="134"/>
        <scheme val="minor"/>
      </rPr>
      <t xml:space="preserve">机物料消耗费用（元/年）
</t>
    </r>
    <r>
      <rPr>
        <sz val="9"/>
        <color rgb="FFFF0000"/>
        <rFont val="宋体"/>
        <charset val="134"/>
        <scheme val="minor"/>
      </rPr>
      <t>D1</t>
    </r>
  </si>
  <si>
    <r>
      <rPr>
        <sz val="9"/>
        <color theme="1"/>
        <rFont val="宋体"/>
        <charset val="134"/>
        <scheme val="minor"/>
      </rPr>
      <t xml:space="preserve">维修保养费用（元/年）
</t>
    </r>
    <r>
      <rPr>
        <sz val="9"/>
        <color rgb="FFFF0000"/>
        <rFont val="宋体"/>
        <charset val="134"/>
        <scheme val="minor"/>
      </rPr>
      <t>D2</t>
    </r>
  </si>
  <si>
    <r>
      <rPr>
        <sz val="9"/>
        <color theme="1"/>
        <rFont val="宋体"/>
        <charset val="134"/>
        <scheme val="minor"/>
      </rPr>
      <t xml:space="preserve">设备日有效工作小时数（h/日）
</t>
    </r>
    <r>
      <rPr>
        <sz val="9"/>
        <color rgb="FFFF0000"/>
        <rFont val="宋体"/>
        <charset val="134"/>
        <scheme val="minor"/>
      </rPr>
      <t>E1</t>
    </r>
  </si>
  <si>
    <r>
      <rPr>
        <sz val="9"/>
        <color theme="1"/>
        <rFont val="宋体"/>
        <charset val="134"/>
        <scheme val="minor"/>
      </rPr>
      <t xml:space="preserve">设备年有效工作天数 （日/年）
</t>
    </r>
    <r>
      <rPr>
        <sz val="9"/>
        <color rgb="FFFF0000"/>
        <rFont val="宋体"/>
        <charset val="134"/>
        <scheme val="minor"/>
      </rPr>
      <t>E2</t>
    </r>
  </si>
  <si>
    <r>
      <rPr>
        <sz val="9"/>
        <color theme="1"/>
        <rFont val="宋体"/>
        <charset val="134"/>
        <scheme val="minor"/>
      </rPr>
      <t xml:space="preserve">设备全年有效工作小时数（h/年）
</t>
    </r>
    <r>
      <rPr>
        <sz val="9"/>
        <color rgb="FFFF0000"/>
        <rFont val="宋体"/>
        <charset val="134"/>
        <scheme val="minor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</si>
  <si>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</si>
  <si>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</si>
  <si>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</si>
  <si>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</si>
  <si>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</si>
  <si>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</si>
  <si>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</si>
  <si>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</si>
  <si>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</si>
  <si>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</si>
  <si>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</si>
  <si>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</si>
  <si>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</si>
  <si>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</si>
  <si>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</si>
  <si>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</si>
  <si>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</si>
  <si>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</si>
  <si>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</si>
  <si>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</si>
  <si>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</si>
  <si>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charset val="134"/>
      </rPr>
      <t>制造成本的百分比</t>
    </r>
    <r>
      <rPr>
        <sz val="9"/>
        <rFont val="Arial"/>
        <charset val="134"/>
      </rPr>
      <t>%</t>
    </r>
  </si>
  <si>
    <r>
      <rPr>
        <sz val="9"/>
        <rFont val="宋体"/>
        <charset val="134"/>
      </rPr>
      <t xml:space="preserve">上年会计报表中费用总额
</t>
    </r>
    <r>
      <rPr>
        <sz val="9"/>
        <color rgb="FFFF0000"/>
        <rFont val="宋体"/>
        <charset val="134"/>
      </rPr>
      <t>A</t>
    </r>
  </si>
  <si>
    <r>
      <rPr>
        <sz val="9"/>
        <rFont val="宋体"/>
        <charset val="134"/>
      </rPr>
      <t xml:space="preserve">上年总工时(h/年)
</t>
    </r>
    <r>
      <rPr>
        <sz val="9"/>
        <color rgb="FFFF0000"/>
        <rFont val="宋体"/>
        <charset val="134"/>
      </rPr>
      <t>B</t>
    </r>
  </si>
  <si>
    <r>
      <rPr>
        <sz val="9"/>
        <rFont val="宋体"/>
        <charset val="134"/>
      </rPr>
      <t xml:space="preserve">分配率(元/h)
</t>
    </r>
    <r>
      <rPr>
        <sz val="9"/>
        <color rgb="FFFF0000"/>
        <rFont val="宋体"/>
        <charset val="134"/>
      </rPr>
      <t>C=A/B</t>
    </r>
  </si>
  <si>
    <r>
      <rPr>
        <sz val="9"/>
        <rFont val="宋体"/>
        <charset val="134"/>
      </rPr>
      <t>销售费用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不含包装和运输费用</t>
    </r>
    <r>
      <rPr>
        <sz val="9"/>
        <rFont val="Arial"/>
        <charset val="134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</si>
  <si>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</si>
  <si>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</si>
  <si>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</si>
  <si>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</si>
  <si>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</si>
  <si>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</si>
  <si>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</si>
  <si>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</si>
  <si>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</si>
  <si>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</si>
  <si>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</si>
  <si>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</si>
  <si>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</si>
  <si>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</si>
  <si>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</si>
  <si>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</si>
  <si>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charset val="134"/>
      </rPr>
      <t xml:space="preserve"> 1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 </t>
    </r>
    <r>
      <rPr>
        <b/>
        <sz val="11"/>
        <color indexed="8"/>
        <rFont val="宋体"/>
        <charset val="134"/>
      </rPr>
      <t>纸箱包装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</si>
  <si>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1"/>
        <color indexed="8"/>
        <rFont val="Arial"/>
        <charset val="134"/>
      </rPr>
      <t xml:space="preserve"> 3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可重复使用包装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</si>
  <si>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数据</t>
    </r>
  </si>
  <si>
    <r>
      <rPr>
        <sz val="10"/>
        <color indexed="8"/>
        <rFont val="宋体"/>
        <charset val="134"/>
      </rPr>
      <t>纸箱包装的长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</si>
  <si>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</si>
  <si>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纸箱材料的规格</t>
    </r>
    <r>
      <rPr>
        <sz val="10"/>
        <color indexed="8"/>
        <rFont val="Arial"/>
        <charset val="134"/>
      </rPr>
      <t xml:space="preserve"> </t>
    </r>
  </si>
  <si>
    <t>宽</t>
  </si>
  <si>
    <r>
      <rPr>
        <sz val="10"/>
        <color indexed="8"/>
        <rFont val="宋体"/>
        <charset val="134"/>
      </rPr>
      <t>一个纸箱的成本（元）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A</t>
    </r>
  </si>
  <si>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</si>
  <si>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 B</t>
    </r>
  </si>
  <si>
    <r>
      <rPr>
        <sz val="10"/>
        <color indexed="8"/>
        <rFont val="宋体"/>
        <charset val="134"/>
      </rPr>
      <t>可回收包装的材料及规格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</si>
  <si>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零件纸箱包装单价（元）</t>
    </r>
    <r>
      <rPr>
        <sz val="10"/>
        <color rgb="FFFF0000"/>
        <rFont val="宋体"/>
        <charset val="134"/>
      </rPr>
      <t xml:space="preserve">A/B </t>
    </r>
  </si>
  <si>
    <r>
      <rPr>
        <sz val="10"/>
        <color indexed="8"/>
        <rFont val="宋体"/>
        <charset val="134"/>
      </rPr>
      <t>可回收包装的总数量</t>
    </r>
    <r>
      <rPr>
        <sz val="10"/>
        <color indexed="8"/>
        <rFont val="Arial"/>
        <charset val="134"/>
      </rPr>
      <t xml:space="preserve">  </t>
    </r>
  </si>
  <si>
    <r>
      <rPr>
        <b/>
        <sz val="11"/>
        <color indexed="8"/>
        <rFont val="Arial"/>
        <charset val="134"/>
      </rPr>
      <t>2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木箱包装或托盘</t>
    </r>
    <r>
      <rPr>
        <b/>
        <sz val="11"/>
        <color indexed="8"/>
        <rFont val="Arial"/>
        <charset val="134"/>
      </rPr>
      <t xml:space="preserve"> </t>
    </r>
  </si>
  <si>
    <t xml:space="preserve">每个可回收包装的成本（元） </t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</si>
  <si>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</si>
  <si>
    <r>
      <rPr>
        <sz val="10"/>
        <color indexed="8"/>
        <rFont val="宋体"/>
        <charset val="134"/>
      </rPr>
      <t>可回收包装的总成本（元）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E</t>
    </r>
  </si>
  <si>
    <t>木箱或托盘材料的规格</t>
  </si>
  <si>
    <r>
      <rPr>
        <sz val="10"/>
        <color indexed="8"/>
        <rFont val="宋体"/>
        <charset val="134"/>
      </rPr>
      <t>每个包装的零件数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F</t>
    </r>
  </si>
  <si>
    <r>
      <rPr>
        <sz val="10"/>
        <color indexed="8"/>
        <rFont val="宋体"/>
        <charset val="134"/>
      </rPr>
      <t>一个木箱或托盘的总价（元）</t>
    </r>
    <r>
      <rPr>
        <sz val="10"/>
        <color rgb="FFFF0000"/>
        <rFont val="宋体"/>
        <charset val="134"/>
      </rPr>
      <t xml:space="preserve">C </t>
    </r>
  </si>
  <si>
    <r>
      <rPr>
        <sz val="10"/>
        <color indexed="8"/>
        <rFont val="宋体"/>
        <charset val="134"/>
      </rPr>
      <t>寿命周期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件数</t>
    </r>
    <r>
      <rPr>
        <sz val="10"/>
        <color indexed="8"/>
        <rFont val="Arial"/>
        <charset val="134"/>
      </rPr>
      <t xml:space="preserve">)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</si>
  <si>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D </t>
    </r>
  </si>
  <si>
    <r>
      <rPr>
        <sz val="10"/>
        <color indexed="8"/>
        <rFont val="宋体"/>
        <charset val="134"/>
      </rPr>
      <t>每个零件的包装成本（元）</t>
    </r>
    <r>
      <rPr>
        <sz val="10"/>
        <color rgb="FFFF0000"/>
        <rFont val="Arial"/>
        <charset val="134"/>
      </rPr>
      <t xml:space="preserve">E/F  </t>
    </r>
  </si>
  <si>
    <r>
      <rPr>
        <sz val="10"/>
        <color indexed="8"/>
        <rFont val="宋体"/>
        <charset val="134"/>
      </rPr>
      <t>零件包装单价（元）</t>
    </r>
    <r>
      <rPr>
        <sz val="10"/>
        <color rgb="FFFF0000"/>
        <rFont val="宋体"/>
        <charset val="134"/>
      </rPr>
      <t xml:space="preserve"> C/D</t>
    </r>
  </si>
  <si>
    <r>
      <rPr>
        <b/>
        <sz val="11"/>
        <color indexed="8"/>
        <rFont val="Arial"/>
        <charset val="134"/>
      </rPr>
      <t>4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</si>
  <si>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</si>
  <si>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</si>
  <si>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</si>
  <si>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</si>
  <si>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</si>
  <si>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charset val="134"/>
      </rPr>
      <t>材料用量</t>
    </r>
    <r>
      <rPr>
        <sz val="9"/>
        <color indexed="8"/>
        <rFont val="Arial"/>
        <charset val="134"/>
      </rPr>
      <t xml:space="preserve"> </t>
    </r>
  </si>
  <si>
    <r>
      <rPr>
        <sz val="10"/>
        <rFont val="宋体"/>
        <charset val="134"/>
      </rPr>
      <t>包装零件件数</t>
    </r>
  </si>
  <si>
    <r>
      <rPr>
        <sz val="10"/>
        <color indexed="8"/>
        <rFont val="宋体"/>
        <charset val="134"/>
      </rPr>
      <t>单件包装成本
（元）</t>
    </r>
    <r>
      <rPr>
        <sz val="10"/>
        <color indexed="8"/>
        <rFont val="Arial"/>
        <charset val="134"/>
      </rPr>
      <t xml:space="preserve">  </t>
    </r>
  </si>
  <si>
    <t>泡沫</t>
  </si>
  <si>
    <r>
      <rPr>
        <sz val="10"/>
        <color indexed="8"/>
        <rFont val="宋体"/>
        <charset val="134"/>
      </rPr>
      <t>纸张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</si>
  <si>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塑料袋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</si>
  <si>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防锈油</t>
    </r>
    <r>
      <rPr>
        <sz val="10"/>
        <color indexed="8"/>
        <rFont val="Arial"/>
        <charset val="134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</si>
  <si>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</si>
  <si>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</si>
  <si>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</si>
  <si>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charset val="134"/>
      </rPr>
      <t>木材</t>
    </r>
    <r>
      <rPr>
        <sz val="10"/>
        <color indexed="8"/>
        <rFont val="Arial"/>
        <charset val="134"/>
      </rPr>
      <t xml:space="preserve"> </t>
    </r>
  </si>
  <si>
    <t>标签</t>
  </si>
  <si>
    <r>
      <rPr>
        <b/>
        <sz val="10"/>
        <rFont val="宋体"/>
        <charset val="134"/>
      </rPr>
      <t>其它包装材料成本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小计</t>
    </r>
    <r>
      <rPr>
        <b/>
        <sz val="10"/>
        <rFont val="Arial"/>
        <charset val="134"/>
      </rPr>
      <t xml:space="preserve"> </t>
    </r>
  </si>
  <si>
    <r>
      <rPr>
        <b/>
        <sz val="11"/>
        <color indexed="8"/>
        <rFont val="宋体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</si>
  <si>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</si>
  <si>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</si>
  <si>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</si>
  <si>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charset val="134"/>
      </rPr>
      <t>车辆吨位数：</t>
    </r>
    <r>
      <rPr>
        <sz val="10"/>
        <rFont val="Arial"/>
        <charset val="134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</si>
  <si>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</si>
  <si>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</si>
  <si>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</si>
  <si>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</si>
  <si>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</si>
  <si>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charset val="134"/>
      </rPr>
      <t>零件数/车</t>
    </r>
    <r>
      <rPr>
        <sz val="10"/>
        <color rgb="FFFF0000"/>
        <rFont val="宋体"/>
        <charset val="134"/>
      </rPr>
      <t>A</t>
    </r>
    <r>
      <rPr>
        <sz val="10"/>
        <rFont val="宋体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</si>
  <si>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</si>
  <si>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</si>
  <si>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</si>
  <si>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charset val="134"/>
      </rPr>
      <t>每辆运输车运输费用（元）</t>
    </r>
    <r>
      <rPr>
        <sz val="10"/>
        <color rgb="FFFF0000"/>
        <rFont val="宋体"/>
        <charset val="134"/>
      </rPr>
      <t>B</t>
    </r>
    <r>
      <rPr>
        <sz val="10"/>
        <rFont val="宋体"/>
        <charset val="134"/>
      </rPr>
      <t xml:space="preserve">： </t>
    </r>
  </si>
  <si>
    <t>运输公司：</t>
  </si>
  <si>
    <r>
      <rPr>
        <sz val="10"/>
        <rFont val="宋体"/>
        <charset val="134"/>
      </rPr>
      <t>每个零件运输费用（元）</t>
    </r>
    <r>
      <rPr>
        <sz val="10"/>
        <color rgb="FFFF0000"/>
        <rFont val="宋体"/>
        <charset val="134"/>
      </rPr>
      <t>B/A</t>
    </r>
    <r>
      <rPr>
        <sz val="10"/>
        <rFont val="宋体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</si>
  <si>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</si>
  <si>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</si>
  <si>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charset val="134"/>
        <scheme val="minor"/>
      </rPr>
      <t>零件数/每包装</t>
    </r>
    <r>
      <rPr>
        <sz val="10"/>
        <color rgb="FFFF0000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</si>
  <si>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运输费用/每包装</t>
    </r>
    <r>
      <rPr>
        <sz val="10"/>
        <color rgb="FFFF0000"/>
        <rFont val="宋体"/>
        <charset val="134"/>
        <scheme val="minor"/>
      </rPr>
      <t>D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</si>
  <si>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每个零件运输费用（元）</t>
    </r>
    <r>
      <rPr>
        <sz val="10"/>
        <color rgb="FFFF0000"/>
        <rFont val="宋体"/>
        <charset val="134"/>
        <scheme val="minor"/>
      </rPr>
      <t>D/C</t>
    </r>
    <r>
      <rPr>
        <sz val="10"/>
        <color theme="1"/>
        <rFont val="宋体"/>
        <charset val="134"/>
        <scheme val="minor"/>
      </rPr>
      <t>:</t>
    </r>
  </si>
  <si>
    <r>
      <rPr>
        <b/>
        <sz val="11"/>
        <color indexed="8"/>
        <rFont val="宋体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</si>
  <si>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</si>
  <si>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</si>
  <si>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</si>
  <si>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</si>
  <si>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</si>
  <si>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</si>
  <si>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</si>
  <si>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</si>
  <si>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</si>
  <si>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</rPr>
      <t xml:space="preserve">分摊数量（件）
</t>
    </r>
    <r>
      <rPr>
        <sz val="10"/>
        <color rgb="FFFF0000"/>
        <rFont val="宋体"/>
        <charset val="134"/>
      </rPr>
      <t>B</t>
    </r>
  </si>
  <si>
    <r>
      <rPr>
        <sz val="10"/>
        <rFont val="宋体"/>
        <charset val="134"/>
      </rPr>
      <t xml:space="preserve">分摊额
（元/件）
</t>
    </r>
    <r>
      <rPr>
        <sz val="10"/>
        <color rgb="FFFF000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</si>
  <si>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</si>
  <si>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</si>
  <si>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</rPr>
      <t xml:space="preserve">分摊
</t>
    </r>
    <r>
      <rPr>
        <sz val="10"/>
        <color rgb="FFFF0000"/>
        <rFont val="宋体"/>
        <charset val="134"/>
      </rPr>
      <t>A</t>
    </r>
  </si>
  <si>
    <t>检具</t>
  </si>
  <si>
    <t>检具工装</t>
  </si>
  <si>
    <t>模具</t>
  </si>
  <si>
    <t>发泡模具</t>
  </si>
  <si>
    <t>注塑模具</t>
  </si>
  <si>
    <t>冲压模具</t>
  </si>
  <si>
    <t>夹具</t>
  </si>
  <si>
    <t>焊胎（简易）</t>
  </si>
  <si>
    <t>DVP试验费</t>
  </si>
  <si>
    <t>认证费</t>
  </si>
  <si>
    <t>（第8页，共8页）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</si>
</sst>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#,##0.00_ "/>
    <numFmt numFmtId="179" formatCode="0.00_ "/>
    <numFmt numFmtId="180" formatCode="0.0"/>
    <numFmt numFmtId="181" formatCode="#,##0.00_ ;\-#,##0.00\ "/>
    <numFmt numFmtId="182" formatCode="0.00;[Red]0.00"/>
    <numFmt numFmtId="183" formatCode="0_);[Red]\(0\)"/>
    <numFmt numFmtId="184" formatCode="_ * #,##0_ ;_ * \-#,##0_ ;_ * &quot;-&quot;??_ ;_ @_ "/>
    <numFmt numFmtId="185" formatCode="0.00_);[Red]\(0.00\)"/>
    <numFmt numFmtId="186" formatCode="0.000_ "/>
  </numFmts>
  <fonts count="7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Arial"/>
      <charset val="134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Arial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Arial Unicode MS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8"/>
      <name val="Arial"/>
      <charset val="134"/>
    </font>
    <font>
      <b/>
      <sz val="14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name val="Arial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9"/>
      <color indexed="8"/>
      <name val="Arial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vertAlign val="superscript"/>
      <sz val="9"/>
      <color theme="1"/>
      <name val="宋体"/>
      <charset val="134"/>
      <scheme val="minor"/>
    </font>
    <font>
      <sz val="10"/>
      <color indexed="10"/>
      <name val="宋体"/>
      <charset val="134"/>
    </font>
    <font>
      <sz val="10"/>
      <color indexed="10"/>
      <name val="宋体"/>
      <charset val="134"/>
      <scheme val="minor"/>
    </font>
    <font>
      <b/>
      <sz val="10"/>
      <color rgb="FF0000CC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26" applyNumberFormat="0" applyAlignment="0" applyProtection="0">
      <alignment vertical="center"/>
    </xf>
    <xf numFmtId="0" fontId="49" fillId="11" borderId="27" applyNumberFormat="0" applyAlignment="0" applyProtection="0">
      <alignment vertical="center"/>
    </xf>
    <xf numFmtId="0" fontId="50" fillId="11" borderId="26" applyNumberFormat="0" applyAlignment="0" applyProtection="0">
      <alignment vertical="center"/>
    </xf>
    <xf numFmtId="0" fontId="51" fillId="12" borderId="28" applyNumberFormat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0" borderId="0"/>
    <xf numFmtId="0" fontId="13" fillId="0" borderId="0">
      <alignment vertical="top"/>
    </xf>
    <xf numFmtId="0" fontId="21" fillId="0" borderId="1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1" fillId="0" borderId="0"/>
    <xf numFmtId="0" fontId="11" fillId="0" borderId="0"/>
    <xf numFmtId="0" fontId="59" fillId="0" borderId="0">
      <alignment vertical="center"/>
    </xf>
    <xf numFmtId="0" fontId="13" fillId="0" borderId="0">
      <alignment vertical="top"/>
    </xf>
    <xf numFmtId="0" fontId="59" fillId="0" borderId="0">
      <alignment vertical="center"/>
    </xf>
    <xf numFmtId="0" fontId="61" fillId="13" borderId="0" applyNumberFormat="0" applyBorder="0" applyAlignment="0" applyProtection="0">
      <alignment vertical="center"/>
    </xf>
    <xf numFmtId="44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0" fontId="59" fillId="0" borderId="0"/>
  </cellStyleXfs>
  <cellXfs count="3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58" applyFont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5" fillId="0" borderId="1" xfId="5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58" applyNumberFormat="1" applyFont="1" applyFill="1" applyBorder="1" applyAlignment="1">
      <alignment horizontal="center" vertical="center" wrapText="1"/>
    </xf>
    <xf numFmtId="178" fontId="5" fillId="0" borderId="1" xfId="58" applyNumberFormat="1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/>
    </xf>
    <xf numFmtId="178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6" fillId="5" borderId="1" xfId="56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2" borderId="4" xfId="56" applyFont="1" applyFill="1" applyBorder="1" applyAlignment="1">
      <alignment horizontal="left" vertical="center"/>
    </xf>
    <xf numFmtId="0" fontId="11" fillId="2" borderId="0" xfId="56" applyFont="1" applyFill="1" applyBorder="1" applyAlignment="1">
      <alignment vertical="center"/>
    </xf>
    <xf numFmtId="0" fontId="6" fillId="2" borderId="0" xfId="56" applyFont="1" applyFill="1" applyBorder="1" applyAlignment="1">
      <alignment horizontal="left" vertical="center"/>
    </xf>
    <xf numFmtId="0" fontId="6" fillId="2" borderId="0" xfId="56" applyFont="1" applyFill="1" applyBorder="1" applyAlignment="1">
      <alignment vertical="center"/>
    </xf>
    <xf numFmtId="0" fontId="0" fillId="0" borderId="0" xfId="0" applyBorder="1" applyAlignment="1"/>
    <xf numFmtId="0" fontId="12" fillId="2" borderId="5" xfId="56" applyFont="1" applyFill="1" applyBorder="1" applyAlignment="1">
      <alignment horizontal="center" vertical="center" wrapText="1"/>
    </xf>
    <xf numFmtId="0" fontId="12" fillId="2" borderId="6" xfId="56" applyFont="1" applyFill="1" applyBorder="1" applyAlignment="1">
      <alignment horizontal="center" vertical="center" wrapText="1"/>
    </xf>
    <xf numFmtId="0" fontId="6" fillId="2" borderId="7" xfId="56" applyFont="1" applyFill="1" applyBorder="1" applyAlignment="1">
      <alignment horizontal="center" vertical="center" wrapText="1"/>
    </xf>
    <xf numFmtId="0" fontId="6" fillId="2" borderId="8" xfId="56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9" xfId="56" applyFont="1" applyFill="1" applyBorder="1" applyAlignment="1">
      <alignment horizontal="center" vertical="center" wrapText="1"/>
    </xf>
    <xf numFmtId="0" fontId="13" fillId="2" borderId="10" xfId="56" applyFont="1" applyFill="1" applyBorder="1" applyAlignment="1">
      <alignment horizontal="center" vertical="center"/>
    </xf>
    <xf numFmtId="0" fontId="14" fillId="2" borderId="2" xfId="56" applyFont="1" applyFill="1" applyBorder="1" applyAlignment="1">
      <alignment vertical="center"/>
    </xf>
    <xf numFmtId="0" fontId="14" fillId="2" borderId="3" xfId="56" applyFont="1" applyFill="1" applyBorder="1" applyAlignment="1">
      <alignment vertical="center"/>
    </xf>
    <xf numFmtId="0" fontId="14" fillId="2" borderId="9" xfId="56" applyFont="1" applyFill="1" applyBorder="1" applyAlignment="1">
      <alignment vertical="center"/>
    </xf>
    <xf numFmtId="0" fontId="13" fillId="2" borderId="3" xfId="56" applyFont="1" applyFill="1" applyBorder="1" applyAlignment="1">
      <alignment horizontal="center" vertical="center"/>
    </xf>
    <xf numFmtId="0" fontId="13" fillId="2" borderId="9" xfId="56" applyFont="1" applyFill="1" applyBorder="1" applyAlignment="1">
      <alignment horizontal="center" vertical="center"/>
    </xf>
    <xf numFmtId="0" fontId="13" fillId="2" borderId="5" xfId="56" applyFont="1" applyFill="1" applyBorder="1" applyAlignment="1">
      <alignment horizontal="center" vertical="center"/>
    </xf>
    <xf numFmtId="2" fontId="6" fillId="5" borderId="2" xfId="56" applyNumberFormat="1" applyFont="1" applyFill="1" applyBorder="1" applyAlignment="1">
      <alignment horizontal="center" vertical="center"/>
    </xf>
    <xf numFmtId="2" fontId="6" fillId="5" borderId="9" xfId="56" applyNumberFormat="1" applyFont="1" applyFill="1" applyBorder="1" applyAlignment="1">
      <alignment horizontal="center" vertical="center"/>
    </xf>
    <xf numFmtId="0" fontId="10" fillId="2" borderId="11" xfId="56" applyFont="1" applyFill="1" applyBorder="1" applyAlignment="1">
      <alignment horizontal="left" vertical="center"/>
    </xf>
    <xf numFmtId="0" fontId="6" fillId="2" borderId="12" xfId="56" applyFont="1" applyFill="1" applyBorder="1" applyAlignment="1">
      <alignment horizontal="left" vertical="center"/>
    </xf>
    <xf numFmtId="0" fontId="13" fillId="2" borderId="0" xfId="56" applyFont="1" applyFill="1" applyBorder="1" applyAlignment="1">
      <alignment horizontal="left" vertical="center"/>
    </xf>
    <xf numFmtId="0" fontId="13" fillId="2" borderId="0" xfId="56" applyFont="1" applyFill="1" applyBorder="1" applyAlignment="1">
      <alignment vertical="center"/>
    </xf>
    <xf numFmtId="0" fontId="13" fillId="2" borderId="2" xfId="56" applyFont="1" applyFill="1" applyBorder="1" applyAlignment="1">
      <alignment horizontal="center" vertical="center"/>
    </xf>
    <xf numFmtId="0" fontId="10" fillId="0" borderId="11" xfId="56" applyFont="1" applyFill="1" applyBorder="1" applyAlignment="1">
      <alignment horizontal="left" vertical="center"/>
    </xf>
    <xf numFmtId="0" fontId="10" fillId="0" borderId="12" xfId="56" applyFont="1" applyFill="1" applyBorder="1" applyAlignment="1">
      <alignment horizontal="left" vertical="center"/>
    </xf>
    <xf numFmtId="0" fontId="14" fillId="2" borderId="5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/>
    </xf>
    <xf numFmtId="0" fontId="14" fillId="2" borderId="1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15" fillId="2" borderId="2" xfId="56" applyFont="1" applyFill="1" applyBorder="1" applyAlignment="1">
      <alignment horizontal="center" vertical="center" wrapText="1"/>
    </xf>
    <xf numFmtId="0" fontId="14" fillId="2" borderId="5" xfId="56" applyFont="1" applyFill="1" applyBorder="1" applyAlignment="1">
      <alignment horizontal="center" vertical="center"/>
    </xf>
    <xf numFmtId="0" fontId="14" fillId="2" borderId="1" xfId="56" applyFont="1" applyFill="1" applyBorder="1" applyAlignment="1">
      <alignment horizontal="center" vertical="center"/>
    </xf>
    <xf numFmtId="0" fontId="14" fillId="0" borderId="5" xfId="56" applyFont="1" applyFill="1" applyBorder="1" applyAlignment="1">
      <alignment horizontal="center" vertical="center"/>
    </xf>
    <xf numFmtId="0" fontId="13" fillId="0" borderId="1" xfId="56" applyFont="1" applyFill="1" applyBorder="1" applyAlignment="1">
      <alignment horizontal="center" vertical="center"/>
    </xf>
    <xf numFmtId="0" fontId="2" fillId="2" borderId="10" xfId="56" applyFont="1" applyFill="1" applyBorder="1" applyAlignment="1">
      <alignment horizontal="left" vertical="center"/>
    </xf>
    <xf numFmtId="0" fontId="2" fillId="2" borderId="3" xfId="56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2" borderId="2" xfId="56" applyFont="1" applyFill="1" applyBorder="1" applyAlignment="1">
      <alignment horizontal="left" vertical="center"/>
    </xf>
    <xf numFmtId="0" fontId="16" fillId="2" borderId="3" xfId="56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7" fillId="0" borderId="2" xfId="59" applyFont="1" applyFill="1" applyBorder="1" applyAlignment="1">
      <alignment horizontal="left" vertical="center" wrapText="1"/>
    </xf>
    <xf numFmtId="0" fontId="17" fillId="0" borderId="3" xfId="59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3" xfId="59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left" vertical="center" wrapText="1"/>
    </xf>
    <xf numFmtId="0" fontId="2" fillId="0" borderId="3" xfId="59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2" borderId="0" xfId="56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0" fillId="2" borderId="12" xfId="56" applyFont="1" applyFill="1" applyBorder="1" applyAlignment="1">
      <alignment horizontal="left" vertical="center"/>
    </xf>
    <xf numFmtId="0" fontId="6" fillId="2" borderId="13" xfId="56" applyFont="1" applyFill="1" applyBorder="1" applyAlignment="1">
      <alignment horizontal="left" vertical="center"/>
    </xf>
    <xf numFmtId="0" fontId="12" fillId="2" borderId="1" xfId="56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6" fillId="2" borderId="14" xfId="56" applyFont="1" applyFill="1" applyBorder="1" applyAlignment="1">
      <alignment horizontal="center" vertical="center" wrapText="1"/>
    </xf>
    <xf numFmtId="0" fontId="14" fillId="2" borderId="1" xfId="56" applyFont="1" applyFill="1" applyBorder="1" applyAlignment="1">
      <alignment horizontal="left" vertical="center"/>
    </xf>
    <xf numFmtId="0" fontId="13" fillId="2" borderId="1" xfId="56" applyFont="1" applyFill="1" applyBorder="1" applyAlignment="1">
      <alignment horizontal="left" vertical="center"/>
    </xf>
    <xf numFmtId="0" fontId="13" fillId="2" borderId="14" xfId="56" applyFont="1" applyFill="1" applyBorder="1" applyAlignment="1">
      <alignment horizontal="center" vertical="center"/>
    </xf>
    <xf numFmtId="2" fontId="6" fillId="5" borderId="14" xfId="56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0" fillId="0" borderId="13" xfId="56" applyFont="1" applyFill="1" applyBorder="1" applyAlignment="1">
      <alignment horizontal="left" vertical="center"/>
    </xf>
    <xf numFmtId="0" fontId="13" fillId="2" borderId="9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11" fillId="2" borderId="1" xfId="56" applyFont="1" applyFill="1" applyBorder="1" applyAlignment="1">
      <alignment horizontal="center" vertical="center" wrapText="1"/>
    </xf>
    <xf numFmtId="0" fontId="14" fillId="2" borderId="14" xfId="56" applyFont="1" applyFill="1" applyBorder="1" applyAlignment="1">
      <alignment horizontal="center" vertical="center" wrapText="1"/>
    </xf>
    <xf numFmtId="180" fontId="13" fillId="2" borderId="2" xfId="56" applyNumberFormat="1" applyFont="1" applyFill="1" applyBorder="1" applyAlignment="1">
      <alignment horizontal="center" vertical="center"/>
    </xf>
    <xf numFmtId="180" fontId="13" fillId="2" borderId="16" xfId="56" applyNumberFormat="1" applyFont="1" applyFill="1" applyBorder="1" applyAlignment="1">
      <alignment horizontal="center" vertical="center"/>
    </xf>
    <xf numFmtId="0" fontId="2" fillId="2" borderId="9" xfId="56" applyFont="1" applyFill="1" applyBorder="1" applyAlignment="1">
      <alignment horizontal="left" vertical="center"/>
    </xf>
    <xf numFmtId="181" fontId="6" fillId="5" borderId="1" xfId="56" applyNumberFormat="1" applyFont="1" applyFill="1" applyBorder="1" applyAlignment="1">
      <alignment horizontal="center" vertical="center"/>
    </xf>
    <xf numFmtId="181" fontId="6" fillId="5" borderId="14" xfId="56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6" fillId="2" borderId="9" xfId="56" applyFont="1" applyFill="1" applyBorder="1" applyAlignment="1">
      <alignment horizontal="left" vertical="center"/>
    </xf>
    <xf numFmtId="0" fontId="6" fillId="5" borderId="1" xfId="56" applyNumberFormat="1" applyFont="1" applyFill="1" applyBorder="1" applyAlignment="1">
      <alignment horizontal="center" vertical="center"/>
    </xf>
    <xf numFmtId="0" fontId="17" fillId="0" borderId="9" xfId="59" applyFont="1" applyFill="1" applyBorder="1" applyAlignment="1">
      <alignment horizontal="left" vertical="center" wrapText="1"/>
    </xf>
    <xf numFmtId="0" fontId="5" fillId="0" borderId="16" xfId="59" applyFont="1" applyFill="1" applyBorder="1" applyAlignment="1">
      <alignment horizontal="center" vertical="center" wrapText="1"/>
    </xf>
    <xf numFmtId="0" fontId="2" fillId="0" borderId="9" xfId="59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182" fontId="19" fillId="5" borderId="1" xfId="0" applyNumberFormat="1" applyFont="1" applyFill="1" applyBorder="1" applyAlignment="1">
      <alignment horizontal="center" vertical="center"/>
    </xf>
    <xf numFmtId="0" fontId="16" fillId="0" borderId="0" xfId="56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58" applyFont="1" applyAlignment="1">
      <alignment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0" borderId="1" xfId="58" applyNumberFormat="1" applyFont="1" applyBorder="1" applyAlignment="1">
      <alignment horizontal="center" vertical="center" wrapText="1"/>
    </xf>
    <xf numFmtId="9" fontId="22" fillId="0" borderId="1" xfId="3" applyNumberFormat="1" applyFont="1" applyBorder="1" applyAlignment="1">
      <alignment horizontal="center" vertical="center" wrapText="1"/>
    </xf>
    <xf numFmtId="0" fontId="22" fillId="0" borderId="1" xfId="58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2" fillId="0" borderId="1" xfId="58" applyFont="1" applyBorder="1" applyAlignment="1">
      <alignment vertical="center" wrapText="1"/>
    </xf>
    <xf numFmtId="0" fontId="22" fillId="0" borderId="0" xfId="58" applyFont="1" applyBorder="1" applyAlignment="1">
      <alignment horizontal="center" vertical="center" wrapText="1"/>
    </xf>
    <xf numFmtId="0" fontId="23" fillId="0" borderId="0" xfId="58" applyFont="1" applyBorder="1" applyAlignment="1">
      <alignment vertical="center" wrapText="1"/>
    </xf>
    <xf numFmtId="0" fontId="0" fillId="0" borderId="0" xfId="58" applyFont="1" applyBorder="1" applyAlignment="1">
      <alignment vertical="center" wrapText="1"/>
    </xf>
    <xf numFmtId="0" fontId="22" fillId="0" borderId="0" xfId="58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4" fillId="0" borderId="3" xfId="53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5" fillId="0" borderId="2" xfId="54" applyFont="1" applyFill="1" applyBorder="1" applyAlignment="1">
      <alignment horizontal="center" vertical="center" wrapText="1"/>
    </xf>
    <xf numFmtId="0" fontId="25" fillId="0" borderId="3" xfId="54" applyFont="1" applyFill="1" applyBorder="1" applyAlignment="1">
      <alignment horizontal="center" vertical="center" wrapText="1"/>
    </xf>
    <xf numFmtId="0" fontId="25" fillId="0" borderId="1" xfId="5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3" fontId="2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3" fontId="26" fillId="0" borderId="1" xfId="0" applyNumberFormat="1" applyFont="1" applyFill="1" applyBorder="1" applyAlignment="1">
      <alignment horizontal="center" vertical="center"/>
    </xf>
    <xf numFmtId="43" fontId="22" fillId="0" borderId="1" xfId="0" applyNumberFormat="1" applyFont="1" applyFill="1" applyBorder="1">
      <alignment vertical="center"/>
    </xf>
    <xf numFmtId="9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>
      <alignment vertical="center"/>
    </xf>
    <xf numFmtId="0" fontId="22" fillId="0" borderId="1" xfId="0" applyFont="1" applyFill="1" applyBorder="1">
      <alignment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184" fontId="28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0" fontId="27" fillId="0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Fill="1" applyBorder="1">
      <alignment vertical="center"/>
    </xf>
    <xf numFmtId="185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85" fontId="26" fillId="0" borderId="1" xfId="0" applyNumberFormat="1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180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0" borderId="9" xfId="53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31" fillId="0" borderId="1" xfId="54" applyNumberFormat="1" applyFont="1" applyFill="1" applyBorder="1" applyAlignment="1">
      <alignment horizontal="center" vertical="center" wrapText="1"/>
    </xf>
    <xf numFmtId="0" fontId="31" fillId="0" borderId="1" xfId="54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31" fillId="0" borderId="1" xfId="53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27" fillId="0" borderId="17" xfId="0" applyNumberFormat="1" applyFont="1" applyFill="1" applyBorder="1" applyAlignment="1">
      <alignment horizontal="center" vertical="center"/>
    </xf>
    <xf numFmtId="186" fontId="27" fillId="0" borderId="17" xfId="0" applyNumberFormat="1" applyFont="1" applyFill="1" applyBorder="1" applyAlignment="1">
      <alignment horizontal="center" vertical="center"/>
    </xf>
    <xf numFmtId="2" fontId="27" fillId="0" borderId="17" xfId="0" applyNumberFormat="1" applyFont="1" applyFill="1" applyBorder="1" applyAlignment="1">
      <alignment horizontal="center" vertical="center"/>
    </xf>
    <xf numFmtId="179" fontId="19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32" fillId="3" borderId="1" xfId="53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3" fillId="3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31" fillId="0" borderId="1" xfId="53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wrapText="1"/>
    </xf>
    <xf numFmtId="57" fontId="31" fillId="0" borderId="1" xfId="53" applyNumberFormat="1" applyFont="1" applyFill="1" applyBorder="1" applyAlignment="1">
      <alignment horizontal="center" vertical="center" wrapText="1"/>
    </xf>
    <xf numFmtId="43" fontId="31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179" fontId="31" fillId="3" borderId="1" xfId="53" applyNumberFormat="1" applyFont="1" applyFill="1" applyBorder="1" applyAlignment="1">
      <alignment horizontal="center" vertical="center" wrapText="1"/>
    </xf>
    <xf numFmtId="179" fontId="31" fillId="0" borderId="1" xfId="53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11" fillId="2" borderId="1" xfId="53" applyFont="1" applyFill="1" applyBorder="1" applyAlignment="1">
      <alignment horizontal="center" vertical="center" wrapText="1"/>
    </xf>
    <xf numFmtId="0" fontId="33" fillId="0" borderId="0" xfId="53" applyFont="1" applyBorder="1" applyAlignment="1">
      <alignment horizontal="center" vertical="center"/>
    </xf>
    <xf numFmtId="0" fontId="5" fillId="0" borderId="18" xfId="53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left" vertical="center"/>
    </xf>
    <xf numFmtId="0" fontId="11" fillId="0" borderId="0" xfId="53" applyFont="1" applyFill="1" applyBorder="1" applyAlignment="1">
      <alignment vertical="center" wrapText="1"/>
    </xf>
    <xf numFmtId="0" fontId="34" fillId="0" borderId="0" xfId="53" applyFont="1" applyFill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1" fillId="0" borderId="0" xfId="53" applyFont="1" applyFill="1" applyBorder="1" applyAlignment="1">
      <alignment vertical="center"/>
    </xf>
    <xf numFmtId="179" fontId="36" fillId="5" borderId="1" xfId="53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vertical="center" wrapText="1"/>
    </xf>
    <xf numFmtId="0" fontId="11" fillId="0" borderId="0" xfId="53" applyFont="1" applyFill="1" applyBorder="1" applyAlignment="1">
      <alignment vertical="center"/>
    </xf>
    <xf numFmtId="0" fontId="36" fillId="0" borderId="0" xfId="53" applyFont="1" applyFill="1" applyBorder="1" applyAlignment="1">
      <alignment horizontal="right" vertical="center"/>
    </xf>
    <xf numFmtId="0" fontId="35" fillId="0" borderId="9" xfId="0" applyFont="1" applyBorder="1" applyAlignment="1">
      <alignment horizontal="center" vertical="center"/>
    </xf>
    <xf numFmtId="179" fontId="37" fillId="0" borderId="0" xfId="53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4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31" fillId="0" borderId="2" xfId="53" applyFont="1" applyFill="1" applyBorder="1" applyAlignment="1">
      <alignment horizontal="center" vertical="center" wrapText="1"/>
    </xf>
    <xf numFmtId="0" fontId="31" fillId="0" borderId="3" xfId="53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center" vertical="center"/>
    </xf>
    <xf numFmtId="0" fontId="31" fillId="0" borderId="0" xfId="53" applyFont="1" applyFill="1" applyBorder="1" applyAlignment="1">
      <alignment horizontal="center" vertical="center" wrapText="1"/>
    </xf>
    <xf numFmtId="0" fontId="31" fillId="0" borderId="0" xfId="53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31" fillId="0" borderId="1" xfId="53" applyNumberFormat="1" applyFont="1" applyFill="1" applyBorder="1" applyAlignment="1">
      <alignment horizontal="center" vertical="center" wrapText="1"/>
    </xf>
    <xf numFmtId="180" fontId="31" fillId="0" borderId="1" xfId="53" applyNumberFormat="1" applyFont="1" applyFill="1" applyBorder="1" applyAlignment="1">
      <alignment horizontal="center" vertical="center" wrapText="1"/>
    </xf>
    <xf numFmtId="9" fontId="31" fillId="0" borderId="1" xfId="3" applyFont="1" applyFill="1" applyBorder="1" applyAlignment="1">
      <alignment horizontal="center" vertical="center" wrapText="1"/>
    </xf>
    <xf numFmtId="0" fontId="31" fillId="0" borderId="9" xfId="53" applyFont="1" applyFill="1" applyBorder="1" applyAlignment="1">
      <alignment horizontal="center" vertical="center" wrapText="1"/>
    </xf>
    <xf numFmtId="179" fontId="9" fillId="5" borderId="1" xfId="53" applyNumberFormat="1" applyFont="1" applyFill="1" applyBorder="1" applyAlignment="1">
      <alignment horizontal="center" vertical="center" wrapText="1"/>
    </xf>
    <xf numFmtId="0" fontId="31" fillId="0" borderId="0" xfId="53" applyFont="1" applyFill="1" applyBorder="1" applyAlignment="1">
      <alignment horizontal="center" vertical="center"/>
    </xf>
    <xf numFmtId="179" fontId="9" fillId="0" borderId="0" xfId="53" applyNumberFormat="1" applyFont="1" applyFill="1" applyBorder="1" applyAlignment="1">
      <alignment horizontal="center" vertical="center" wrapText="1"/>
    </xf>
    <xf numFmtId="9" fontId="9" fillId="0" borderId="0" xfId="3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center" vertical="center" wrapText="1"/>
    </xf>
    <xf numFmtId="2" fontId="31" fillId="0" borderId="1" xfId="53" applyNumberFormat="1" applyFont="1" applyFill="1" applyBorder="1" applyAlignment="1">
      <alignment horizontal="center" vertical="center" wrapText="1"/>
    </xf>
    <xf numFmtId="43" fontId="31" fillId="0" borderId="1" xfId="5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/>
    <xf numFmtId="0" fontId="33" fillId="2" borderId="6" xfId="57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2" borderId="1" xfId="57" applyFont="1" applyFill="1" applyBorder="1" applyAlignment="1" applyProtection="1">
      <alignment vertical="center"/>
      <protection locked="0"/>
    </xf>
    <xf numFmtId="0" fontId="2" fillId="2" borderId="1" xfId="57" applyFont="1" applyFill="1" applyBorder="1" applyAlignment="1" applyProtection="1">
      <alignment horizontal="left" vertical="center"/>
      <protection locked="0"/>
    </xf>
    <xf numFmtId="0" fontId="2" fillId="2" borderId="1" xfId="57" applyFont="1" applyFill="1" applyBorder="1" applyAlignment="1" applyProtection="1">
      <alignment vertical="center"/>
      <protection locked="0"/>
    </xf>
    <xf numFmtId="0" fontId="2" fillId="0" borderId="1" xfId="57" applyFont="1" applyFill="1" applyBorder="1" applyAlignment="1" applyProtection="1">
      <alignment horizontal="left" vertical="center"/>
      <protection locked="0"/>
    </xf>
    <xf numFmtId="0" fontId="2" fillId="7" borderId="1" xfId="57" applyFont="1" applyFill="1" applyBorder="1" applyAlignment="1" applyProtection="1">
      <alignment horizontal="left" vertical="center"/>
      <protection locked="0"/>
    </xf>
    <xf numFmtId="1" fontId="2" fillId="7" borderId="1" xfId="57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2" fillId="7" borderId="1" xfId="57" applyFont="1" applyFill="1" applyBorder="1" applyAlignment="1" applyProtection="1">
      <alignment horizontal="center" vertical="center"/>
      <protection locked="0"/>
    </xf>
    <xf numFmtId="0" fontId="18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2" fontId="18" fillId="7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8" borderId="1" xfId="57" applyFont="1" applyFill="1" applyBorder="1" applyAlignment="1" applyProtection="1">
      <alignment horizontal="left" vertical="center" wrapText="1"/>
      <protection locked="0"/>
    </xf>
    <xf numFmtId="2" fontId="5" fillId="8" borderId="1" xfId="57" applyNumberFormat="1" applyFont="1" applyFill="1" applyBorder="1" applyAlignment="1" applyProtection="1">
      <alignment horizontal="center" vertical="center" wrapText="1"/>
      <protection locked="0"/>
    </xf>
    <xf numFmtId="9" fontId="18" fillId="8" borderId="1" xfId="3" applyFont="1" applyFill="1" applyBorder="1" applyAlignment="1">
      <alignment horizontal="center" vertical="center"/>
    </xf>
    <xf numFmtId="0" fontId="5" fillId="2" borderId="1" xfId="57" applyFont="1" applyFill="1" applyBorder="1" applyAlignment="1" applyProtection="1">
      <alignment horizontal="center" vertical="center"/>
      <protection locked="0"/>
    </xf>
    <xf numFmtId="2" fontId="5" fillId="2" borderId="1" xfId="57" applyNumberFormat="1" applyFont="1" applyFill="1" applyBorder="1" applyAlignment="1" applyProtection="1">
      <alignment horizontal="center" vertical="center"/>
      <protection locked="0"/>
    </xf>
    <xf numFmtId="9" fontId="18" fillId="0" borderId="1" xfId="3" applyFont="1" applyFill="1" applyBorder="1" applyAlignment="1">
      <alignment horizontal="center" vertical="center"/>
    </xf>
    <xf numFmtId="2" fontId="5" fillId="0" borderId="1" xfId="57" applyNumberFormat="1" applyFont="1" applyFill="1" applyBorder="1" applyAlignment="1" applyProtection="1">
      <alignment horizontal="center" vertical="center"/>
      <protection locked="0"/>
    </xf>
    <xf numFmtId="182" fontId="5" fillId="8" borderId="1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ET_STYLE_NoName_00_" xfId="50"/>
    <cellStyle name="BOM_Level_Below3" xfId="51"/>
    <cellStyle name="差_KING" xfId="52"/>
    <cellStyle name="常规 2" xfId="53"/>
    <cellStyle name="常规 3" xfId="54"/>
    <cellStyle name="常规 5" xfId="55"/>
    <cellStyle name="常规_包装报价表1" xfId="56"/>
    <cellStyle name="常规_产品报价单" xfId="57"/>
    <cellStyle name="常规_东风神龙成本报价单（中文版）" xfId="58"/>
    <cellStyle name="常规_上汽汽车零部件包装，运输仓储费用报价表 " xfId="59"/>
    <cellStyle name="好_KING" xfId="60"/>
    <cellStyle name="货币 2" xfId="61"/>
    <cellStyle name="千位分隔 2" xfId="62"/>
    <cellStyle name="样式 1" xfId="63"/>
  </cellStyles>
  <dxfs count="2">
    <dxf>
      <font>
        <name val="宋体"/>
        <scheme val="none"/>
        <b val="0"/>
        <i val="0"/>
        <strike val="0"/>
        <u val="none"/>
        <sz val="12"/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2"/>
        <color rgb="FFFF0000"/>
      </font>
      <fill>
        <patternFill patternType="solid">
          <bgColor theme="5" tint="0.399761955626087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29" sqref="D29"/>
    </sheetView>
  </sheetViews>
  <sheetFormatPr defaultColWidth="9" defaultRowHeight="14" outlineLevelCol="6"/>
  <cols>
    <col min="1" max="1" width="10.8727272727273" customWidth="1"/>
    <col min="2" max="2" width="10.5" customWidth="1"/>
    <col min="3" max="3" width="26.4545454545455" customWidth="1"/>
    <col min="4" max="4" width="20.7272727272727" customWidth="1"/>
    <col min="5" max="5" width="10.8727272727273" customWidth="1"/>
    <col min="6" max="6" width="12.7545454545455" customWidth="1"/>
    <col min="7" max="7" width="22.2545454545455" customWidth="1"/>
  </cols>
  <sheetData>
    <row r="1" spans="1:7">
      <c r="A1" s="12"/>
      <c r="B1" s="288" t="s">
        <v>0</v>
      </c>
      <c r="C1" s="289"/>
      <c r="D1" s="289"/>
      <c r="E1" s="289"/>
      <c r="F1" s="290"/>
      <c r="G1" s="291" t="s">
        <v>1</v>
      </c>
    </row>
    <row r="2" spans="1:7">
      <c r="A2" s="12"/>
      <c r="B2" s="292"/>
      <c r="C2" s="226"/>
      <c r="D2" s="226"/>
      <c r="E2" s="226"/>
      <c r="F2" s="293"/>
      <c r="G2" s="291" t="s">
        <v>2</v>
      </c>
    </row>
    <row r="3" spans="1:7">
      <c r="A3" s="12"/>
      <c r="B3" s="292"/>
      <c r="C3" s="226"/>
      <c r="D3" s="226"/>
      <c r="E3" s="226"/>
      <c r="F3" s="293"/>
      <c r="G3" s="291" t="s">
        <v>3</v>
      </c>
    </row>
    <row r="4" s="91" customFormat="1" spans="1:7">
      <c r="A4" s="12"/>
      <c r="B4" s="294"/>
      <c r="C4" s="295"/>
      <c r="D4" s="295"/>
      <c r="E4" s="295"/>
      <c r="F4" s="296"/>
      <c r="G4" s="297" t="s">
        <v>4</v>
      </c>
    </row>
    <row r="5" s="286" customFormat="1" spans="1:7">
      <c r="A5" s="298" t="s">
        <v>5</v>
      </c>
      <c r="B5" s="298"/>
      <c r="C5" s="298"/>
      <c r="D5" s="299" t="s">
        <v>6</v>
      </c>
      <c r="E5" s="298" t="s">
        <v>7</v>
      </c>
      <c r="F5" s="298"/>
      <c r="G5" s="298"/>
    </row>
    <row r="6" s="286" customFormat="1" spans="1:7">
      <c r="A6" s="298" t="s">
        <v>8</v>
      </c>
      <c r="B6" s="298"/>
      <c r="C6" s="298"/>
      <c r="D6" s="299" t="s">
        <v>9</v>
      </c>
      <c r="E6" s="300" t="s">
        <v>10</v>
      </c>
      <c r="F6" s="300"/>
      <c r="G6" s="298" t="s">
        <v>11</v>
      </c>
    </row>
    <row r="7" s="286" customFormat="1" spans="1:7">
      <c r="A7" s="301" t="s">
        <v>12</v>
      </c>
      <c r="B7" s="302" t="s">
        <v>13</v>
      </c>
      <c r="C7" s="302"/>
      <c r="D7" s="303" t="s">
        <v>14</v>
      </c>
      <c r="E7" s="304" t="s">
        <v>15</v>
      </c>
      <c r="F7" s="304" t="s">
        <v>16</v>
      </c>
      <c r="G7" s="304" t="s">
        <v>17</v>
      </c>
    </row>
    <row r="8" s="286" customFormat="1" spans="1:7">
      <c r="A8" s="301" t="s">
        <v>18</v>
      </c>
      <c r="B8" s="305" t="s">
        <v>19</v>
      </c>
      <c r="C8" s="305"/>
      <c r="D8" s="303" t="s">
        <v>20</v>
      </c>
      <c r="E8" s="306">
        <v>0</v>
      </c>
      <c r="F8" s="306">
        <v>0</v>
      </c>
      <c r="G8" s="306">
        <v>0</v>
      </c>
    </row>
    <row r="9" s="286" customFormat="1" spans="1:7">
      <c r="A9" s="301" t="s">
        <v>21</v>
      </c>
      <c r="B9" s="301"/>
      <c r="C9" s="301"/>
      <c r="D9" s="307" t="s">
        <v>22</v>
      </c>
      <c r="E9" s="308">
        <f>D29*(1+E8)</f>
        <v>736.94253959457</v>
      </c>
      <c r="F9" s="308">
        <f>E9*(1+F8)</f>
        <v>736.94253959457</v>
      </c>
      <c r="G9" s="308">
        <f>F9*(1+G8)</f>
        <v>736.94253959457</v>
      </c>
    </row>
    <row r="10" spans="1:7">
      <c r="A10" s="309" t="s">
        <v>23</v>
      </c>
      <c r="B10" s="309"/>
      <c r="C10" s="309"/>
      <c r="D10" s="309"/>
      <c r="E10" s="309"/>
      <c r="F10" s="309"/>
      <c r="G10" s="309"/>
    </row>
    <row r="11" spans="1:7">
      <c r="A11" s="310" t="s">
        <v>24</v>
      </c>
      <c r="B11" s="310" t="s">
        <v>25</v>
      </c>
      <c r="C11" s="310"/>
      <c r="D11" s="310" t="s">
        <v>26</v>
      </c>
      <c r="E11" s="311" t="s">
        <v>27</v>
      </c>
      <c r="F11" s="311"/>
      <c r="G11" s="85" t="s">
        <v>28</v>
      </c>
    </row>
    <row r="12" spans="1:7">
      <c r="A12" s="312" t="s">
        <v>29</v>
      </c>
      <c r="B12" s="312"/>
      <c r="C12" s="312"/>
      <c r="D12" s="313">
        <f>D13+D14</f>
        <v>503.703350173345</v>
      </c>
      <c r="E12" s="314">
        <f t="shared" ref="E12:E29" si="0">D12/D$29</f>
        <v>0.683504239625599</v>
      </c>
      <c r="F12" s="314"/>
      <c r="G12" s="85" t="s">
        <v>30</v>
      </c>
    </row>
    <row r="13" spans="1:7">
      <c r="A13" s="315">
        <v>1</v>
      </c>
      <c r="B13" s="310" t="s">
        <v>31</v>
      </c>
      <c r="C13" s="310"/>
      <c r="D13" s="316">
        <f>原材料明细!R26</f>
        <v>108.684140224</v>
      </c>
      <c r="E13" s="317">
        <f t="shared" si="0"/>
        <v>0.147479802541719</v>
      </c>
      <c r="F13" s="317"/>
      <c r="G13" s="85" t="s">
        <v>30</v>
      </c>
    </row>
    <row r="14" spans="1:7">
      <c r="A14" s="315">
        <v>2</v>
      </c>
      <c r="B14" s="310" t="s">
        <v>32</v>
      </c>
      <c r="C14" s="310"/>
      <c r="D14" s="316">
        <f>外购外协件明细!P88</f>
        <v>395.019209949345</v>
      </c>
      <c r="E14" s="317">
        <f t="shared" si="0"/>
        <v>0.536024437083881</v>
      </c>
      <c r="F14" s="317"/>
      <c r="G14" s="85" t="s">
        <v>30</v>
      </c>
    </row>
    <row r="15" spans="1:7">
      <c r="A15" s="312" t="s">
        <v>33</v>
      </c>
      <c r="B15" s="312"/>
      <c r="C15" s="312"/>
      <c r="D15" s="313">
        <f>加工明细!P12</f>
        <v>36.5659090909091</v>
      </c>
      <c r="E15" s="314">
        <f t="shared" si="0"/>
        <v>0.0496183991645073</v>
      </c>
      <c r="F15" s="314"/>
      <c r="G15" s="85" t="s">
        <v>30</v>
      </c>
    </row>
    <row r="16" spans="1:7">
      <c r="A16" s="312" t="s">
        <v>34</v>
      </c>
      <c r="B16" s="312"/>
      <c r="C16" s="312"/>
      <c r="D16" s="313">
        <f>加工明细!Q12</f>
        <v>37.2790194666609</v>
      </c>
      <c r="E16" s="314">
        <f t="shared" si="0"/>
        <v>0.0505860599215374</v>
      </c>
      <c r="F16" s="314"/>
      <c r="G16" s="85" t="s">
        <v>30</v>
      </c>
    </row>
    <row r="17" spans="1:7">
      <c r="A17" s="312" t="s">
        <v>35</v>
      </c>
      <c r="B17" s="312"/>
      <c r="C17" s="312"/>
      <c r="D17" s="313">
        <f>D12+D15+D16</f>
        <v>577.548278730915</v>
      </c>
      <c r="E17" s="314">
        <f t="shared" si="0"/>
        <v>0.783708698711644</v>
      </c>
      <c r="F17" s="314"/>
      <c r="G17" s="85" t="s">
        <v>30</v>
      </c>
    </row>
    <row r="18" spans="1:7">
      <c r="A18" s="312" t="s">
        <v>36</v>
      </c>
      <c r="B18" s="312"/>
      <c r="C18" s="312"/>
      <c r="D18" s="313">
        <f>D19+D20+D21</f>
        <v>17.3264483619275</v>
      </c>
      <c r="E18" s="314">
        <f t="shared" si="0"/>
        <v>0.0235112609613494</v>
      </c>
      <c r="F18" s="314"/>
      <c r="G18" s="85" t="s">
        <v>30</v>
      </c>
    </row>
    <row r="19" spans="1:7">
      <c r="A19" s="315">
        <v>3</v>
      </c>
      <c r="B19" s="310" t="s">
        <v>37</v>
      </c>
      <c r="C19" s="310"/>
      <c r="D19" s="318">
        <f>期间费用!C6</f>
        <v>5.77548278730915</v>
      </c>
      <c r="E19" s="317">
        <f t="shared" si="0"/>
        <v>0.00783708698711644</v>
      </c>
      <c r="F19" s="317"/>
      <c r="G19" s="85" t="s">
        <v>30</v>
      </c>
    </row>
    <row r="20" spans="1:7">
      <c r="A20" s="315">
        <v>4</v>
      </c>
      <c r="B20" s="310" t="s">
        <v>38</v>
      </c>
      <c r="C20" s="310"/>
      <c r="D20" s="318">
        <f>期间费用!C7</f>
        <v>5.77548278730915</v>
      </c>
      <c r="E20" s="317">
        <f t="shared" si="0"/>
        <v>0.00783708698711644</v>
      </c>
      <c r="F20" s="317"/>
      <c r="G20" s="85" t="s">
        <v>30</v>
      </c>
    </row>
    <row r="21" spans="1:7">
      <c r="A21" s="315">
        <v>5</v>
      </c>
      <c r="B21" s="310" t="s">
        <v>39</v>
      </c>
      <c r="C21" s="310"/>
      <c r="D21" s="318">
        <f>期间费用!C8</f>
        <v>5.77548278730915</v>
      </c>
      <c r="E21" s="317">
        <f t="shared" si="0"/>
        <v>0.00783708698711644</v>
      </c>
      <c r="F21" s="317"/>
      <c r="G21" s="85" t="s">
        <v>30</v>
      </c>
    </row>
    <row r="22" spans="1:7">
      <c r="A22" s="312" t="s">
        <v>40</v>
      </c>
      <c r="B22" s="312"/>
      <c r="C22" s="312"/>
      <c r="D22" s="313">
        <f>(D17)*0.0345</f>
        <v>19.9254156162166</v>
      </c>
      <c r="E22" s="314">
        <f t="shared" si="0"/>
        <v>0.0270379501055518</v>
      </c>
      <c r="F22" s="314"/>
      <c r="G22" s="85" t="s">
        <v>30</v>
      </c>
    </row>
    <row r="23" spans="1:7">
      <c r="A23" s="312" t="s">
        <v>41</v>
      </c>
      <c r="B23" s="312"/>
      <c r="C23" s="312"/>
      <c r="D23" s="313">
        <f>D22+D18+D17</f>
        <v>614.800142709059</v>
      </c>
      <c r="E23" s="314">
        <f t="shared" si="0"/>
        <v>0.834257909778545</v>
      </c>
      <c r="F23" s="314"/>
      <c r="G23" s="85" t="s">
        <v>30</v>
      </c>
    </row>
    <row r="24" spans="1:7">
      <c r="A24" s="312" t="s">
        <v>42</v>
      </c>
      <c r="B24" s="312"/>
      <c r="C24" s="312"/>
      <c r="D24" s="313">
        <f>D23*0.13</f>
        <v>79.9240185521777</v>
      </c>
      <c r="E24" s="314">
        <f t="shared" si="0"/>
        <v>0.108453528271211</v>
      </c>
      <c r="F24" s="314"/>
      <c r="G24" s="84" t="s">
        <v>43</v>
      </c>
    </row>
    <row r="25" spans="1:7">
      <c r="A25" s="312" t="s">
        <v>44</v>
      </c>
      <c r="B25" s="312"/>
      <c r="C25" s="312"/>
      <c r="D25" s="313">
        <f>D24+D23</f>
        <v>694.724161261237</v>
      </c>
      <c r="E25" s="314">
        <f t="shared" si="0"/>
        <v>0.942711438049757</v>
      </c>
      <c r="F25" s="314"/>
      <c r="G25" s="85" t="s">
        <v>30</v>
      </c>
    </row>
    <row r="26" spans="1:7">
      <c r="A26" s="312" t="s">
        <v>45</v>
      </c>
      <c r="B26" s="312"/>
      <c r="C26" s="312"/>
      <c r="D26" s="313">
        <f>工装明细!P13</f>
        <v>20.185045</v>
      </c>
      <c r="E26" s="314">
        <f t="shared" si="0"/>
        <v>0.0273902562486145</v>
      </c>
      <c r="F26" s="314"/>
      <c r="G26" s="84" t="s">
        <v>46</v>
      </c>
    </row>
    <row r="27" spans="1:7">
      <c r="A27" s="312" t="s">
        <v>47</v>
      </c>
      <c r="B27" s="312"/>
      <c r="C27" s="312"/>
      <c r="D27" s="313">
        <f>包装运输明细!M30</f>
        <v>1.2</v>
      </c>
      <c r="E27" s="314">
        <f t="shared" si="0"/>
        <v>0.00162834947845483</v>
      </c>
      <c r="F27" s="314"/>
      <c r="G27" s="84" t="s">
        <v>46</v>
      </c>
    </row>
    <row r="28" spans="1:7">
      <c r="A28" s="312" t="s">
        <v>48</v>
      </c>
      <c r="B28" s="312"/>
      <c r="C28" s="312"/>
      <c r="D28" s="313">
        <f>包装运输明细!M44</f>
        <v>20.8333333333333</v>
      </c>
      <c r="E28" s="314">
        <f t="shared" si="0"/>
        <v>0.0282699562231742</v>
      </c>
      <c r="F28" s="314"/>
      <c r="G28" s="84" t="s">
        <v>49</v>
      </c>
    </row>
    <row r="29" spans="1:7">
      <c r="A29" s="312" t="s">
        <v>50</v>
      </c>
      <c r="B29" s="312"/>
      <c r="C29" s="312"/>
      <c r="D29" s="319">
        <f>D25+D26+D27+D28</f>
        <v>736.94253959457</v>
      </c>
      <c r="E29" s="314">
        <f t="shared" si="0"/>
        <v>1</v>
      </c>
      <c r="F29" s="314"/>
      <c r="G29" s="85" t="s">
        <v>30</v>
      </c>
    </row>
    <row r="30" spans="2:4">
      <c r="B30" s="148" t="s">
        <v>51</v>
      </c>
      <c r="C30" s="148"/>
      <c r="D30" s="148"/>
    </row>
    <row r="31" s="287" customFormat="1" ht="13.5" customHeight="1" spans="1:7">
      <c r="A31" s="320" t="s">
        <v>52</v>
      </c>
      <c r="B31" s="320"/>
      <c r="C31" s="320"/>
      <c r="D31" s="321" t="s">
        <v>53</v>
      </c>
      <c r="E31" s="320" t="s">
        <v>54</v>
      </c>
      <c r="F31" s="320"/>
      <c r="G31" s="322"/>
    </row>
    <row r="32" ht="13.5" customHeight="1"/>
    <row r="34" spans="7:7">
      <c r="G34" t="s">
        <v>55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1:C31"/>
    <mergeCell ref="E31:F31"/>
    <mergeCell ref="A1:A4"/>
    <mergeCell ref="B1:F4"/>
  </mergeCells>
  <pageMargins left="0.31496062992126" right="0.118110236220472" top="0.748031496062992" bottom="0.748031496062992" header="0.31496062992126" footer="0.31496062992126"/>
  <pageSetup paperSize="9" orientation="portrait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view="pageBreakPreview" zoomScaleNormal="100" workbookViewId="0">
      <selection activeCell="A27" sqref="A27"/>
    </sheetView>
  </sheetViews>
  <sheetFormatPr defaultColWidth="9" defaultRowHeight="14"/>
  <cols>
    <col min="1" max="1" width="5.25454545454545" style="25" customWidth="1"/>
    <col min="2" max="2" width="11.7545454545455" style="25" customWidth="1"/>
    <col min="3" max="3" width="17.2545454545455" style="25" customWidth="1"/>
    <col min="4" max="4" width="3.5" style="25" customWidth="1"/>
    <col min="5" max="5" width="9.37272727272727" style="25" customWidth="1"/>
    <col min="6" max="6" width="18.1272727272727" style="264" customWidth="1"/>
    <col min="7" max="7" width="6.25454545454545" style="25" customWidth="1"/>
    <col min="8" max="8" width="4.37272727272727" style="25" customWidth="1"/>
    <col min="9" max="9" width="7.75454545454545" style="25" customWidth="1"/>
    <col min="10" max="10" width="5.62727272727273" style="25" customWidth="1"/>
    <col min="11" max="11" width="5.37272727272727" style="25" customWidth="1"/>
    <col min="12" max="12" width="6.5" style="25" customWidth="1"/>
    <col min="13" max="14" width="8.37272727272727" style="25" customWidth="1"/>
    <col min="15" max="15" width="7.62727272727273" style="25" customWidth="1"/>
    <col min="16" max="16" width="5.62727272727273" style="25" customWidth="1"/>
    <col min="17" max="17" width="9.75454545454545" style="25" customWidth="1"/>
    <col min="18" max="18" width="9.37272727272727" style="25" customWidth="1"/>
    <col min="19" max="19" width="9" style="25"/>
    <col min="20" max="20" width="12.6272727272727" style="25"/>
    <col min="21" max="16384" width="9" style="25"/>
  </cols>
  <sheetData>
    <row r="1" ht="27.75" customHeight="1" spans="1:19">
      <c r="A1" s="265" t="s">
        <v>56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ht="18.75" customHeight="1" spans="1:19">
      <c r="A2" s="266" t="s">
        <v>57</v>
      </c>
      <c r="B2" s="266"/>
      <c r="C2" s="266" t="s">
        <v>58</v>
      </c>
      <c r="D2" s="266"/>
      <c r="E2" s="266"/>
      <c r="F2" s="266"/>
      <c r="G2" s="266"/>
      <c r="H2" s="266"/>
      <c r="I2" s="28" t="s">
        <v>59</v>
      </c>
      <c r="J2" s="266" t="s">
        <v>60</v>
      </c>
      <c r="K2" s="266"/>
      <c r="L2" s="266"/>
      <c r="M2" s="266"/>
      <c r="N2" s="133" t="s">
        <v>61</v>
      </c>
      <c r="O2" s="133"/>
      <c r="P2" s="133"/>
      <c r="Q2" s="133"/>
      <c r="R2" s="133"/>
      <c r="S2" s="133"/>
    </row>
    <row r="3" ht="18.75" customHeight="1" spans="1:19">
      <c r="A3" s="267" t="s">
        <v>62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" t="s">
        <v>63</v>
      </c>
      <c r="O3" s="28"/>
      <c r="P3" s="28"/>
      <c r="Q3" s="28"/>
      <c r="R3" s="28"/>
      <c r="S3" s="28"/>
    </row>
    <row r="4" ht="18" customHeight="1" spans="1:19">
      <c r="A4" s="212" t="s">
        <v>64</v>
      </c>
      <c r="B4" s="212" t="s">
        <v>65</v>
      </c>
      <c r="C4" s="212" t="s">
        <v>66</v>
      </c>
      <c r="D4" s="212" t="s">
        <v>67</v>
      </c>
      <c r="E4" s="80" t="s">
        <v>31</v>
      </c>
      <c r="F4" s="80"/>
      <c r="G4" s="80"/>
      <c r="H4" s="80"/>
      <c r="I4" s="80"/>
      <c r="J4" s="80"/>
      <c r="K4" s="212" t="s">
        <v>68</v>
      </c>
      <c r="L4" s="212"/>
      <c r="M4" s="212" t="s">
        <v>69</v>
      </c>
      <c r="N4" s="212"/>
      <c r="O4" s="212"/>
      <c r="P4" s="212" t="s">
        <v>70</v>
      </c>
      <c r="Q4" s="212" t="s">
        <v>71</v>
      </c>
      <c r="R4" s="212" t="s">
        <v>72</v>
      </c>
      <c r="S4" s="212" t="s">
        <v>28</v>
      </c>
    </row>
    <row r="5" ht="52" spans="1:19">
      <c r="A5" s="212"/>
      <c r="B5" s="212"/>
      <c r="C5" s="212"/>
      <c r="D5" s="212"/>
      <c r="E5" s="212" t="s">
        <v>73</v>
      </c>
      <c r="F5" s="212" t="s">
        <v>74</v>
      </c>
      <c r="G5" s="212" t="s">
        <v>75</v>
      </c>
      <c r="H5" s="212" t="s">
        <v>76</v>
      </c>
      <c r="I5" s="212" t="s">
        <v>77</v>
      </c>
      <c r="J5" s="212" t="s">
        <v>78</v>
      </c>
      <c r="K5" s="212" t="s">
        <v>73</v>
      </c>
      <c r="L5" s="212" t="s">
        <v>79</v>
      </c>
      <c r="M5" s="212" t="s">
        <v>80</v>
      </c>
      <c r="N5" s="212" t="s">
        <v>81</v>
      </c>
      <c r="O5" s="212" t="s">
        <v>82</v>
      </c>
      <c r="P5" s="212"/>
      <c r="Q5" s="212"/>
      <c r="R5" s="212"/>
      <c r="S5" s="212"/>
    </row>
    <row r="6" spans="1:19">
      <c r="A6" s="212">
        <v>1</v>
      </c>
      <c r="B6" s="212" t="s">
        <v>83</v>
      </c>
      <c r="C6" s="212" t="s">
        <v>84</v>
      </c>
      <c r="D6" s="212">
        <v>1</v>
      </c>
      <c r="E6" s="212" t="s">
        <v>85</v>
      </c>
      <c r="F6" s="212" t="s">
        <v>86</v>
      </c>
      <c r="G6" s="212" t="s">
        <v>30</v>
      </c>
      <c r="H6" s="212" t="s">
        <v>87</v>
      </c>
      <c r="I6" s="275">
        <v>5.15</v>
      </c>
      <c r="J6" s="239" t="s">
        <v>30</v>
      </c>
      <c r="K6" s="212" t="s">
        <v>30</v>
      </c>
      <c r="L6" s="212" t="s">
        <v>88</v>
      </c>
      <c r="M6" s="275">
        <v>1.4</v>
      </c>
      <c r="N6" s="276">
        <v>1.023</v>
      </c>
      <c r="O6" s="277">
        <f t="shared" ref="O6:O25" si="0">N6/M6</f>
        <v>0.730714285714286</v>
      </c>
      <c r="P6" s="212">
        <v>0</v>
      </c>
      <c r="Q6" s="284">
        <f t="shared" ref="Q6:Q25" si="1">D6*P6*(M6-N6)</f>
        <v>0</v>
      </c>
      <c r="R6" s="285">
        <f t="shared" ref="R6:R25" si="2">D6*I6*M6-Q6</f>
        <v>7.21</v>
      </c>
      <c r="S6" s="212" t="s">
        <v>30</v>
      </c>
    </row>
    <row r="7" spans="1:19">
      <c r="A7" s="212">
        <v>2</v>
      </c>
      <c r="B7" s="212" t="s">
        <v>89</v>
      </c>
      <c r="C7" s="212" t="s">
        <v>90</v>
      </c>
      <c r="D7" s="212">
        <v>1</v>
      </c>
      <c r="E7" s="212" t="s">
        <v>91</v>
      </c>
      <c r="F7" s="212" t="s">
        <v>92</v>
      </c>
      <c r="G7" s="212" t="s">
        <v>30</v>
      </c>
      <c r="H7" s="212" t="s">
        <v>87</v>
      </c>
      <c r="I7" s="275">
        <v>3.9</v>
      </c>
      <c r="J7" s="239" t="s">
        <v>30</v>
      </c>
      <c r="K7" s="212" t="s">
        <v>30</v>
      </c>
      <c r="L7" s="212" t="s">
        <v>88</v>
      </c>
      <c r="M7" s="275">
        <v>0.22759416</v>
      </c>
      <c r="N7" s="276">
        <v>0.073</v>
      </c>
      <c r="O7" s="277">
        <f t="shared" si="0"/>
        <v>0.320746367129983</v>
      </c>
      <c r="P7" s="212">
        <v>0</v>
      </c>
      <c r="Q7" s="284">
        <f t="shared" si="1"/>
        <v>0</v>
      </c>
      <c r="R7" s="285">
        <f t="shared" si="2"/>
        <v>0.887617224</v>
      </c>
      <c r="S7" s="212" t="s">
        <v>30</v>
      </c>
    </row>
    <row r="8" spans="1:19">
      <c r="A8" s="212">
        <v>3</v>
      </c>
      <c r="B8" s="212" t="s">
        <v>93</v>
      </c>
      <c r="C8" s="212" t="s">
        <v>94</v>
      </c>
      <c r="D8" s="212">
        <v>1</v>
      </c>
      <c r="E8" s="212" t="s">
        <v>91</v>
      </c>
      <c r="F8" s="212" t="s">
        <v>92</v>
      </c>
      <c r="G8" s="212" t="s">
        <v>30</v>
      </c>
      <c r="H8" s="212" t="s">
        <v>87</v>
      </c>
      <c r="I8" s="275">
        <v>3.9</v>
      </c>
      <c r="J8" s="239" t="s">
        <v>30</v>
      </c>
      <c r="K8" s="212" t="s">
        <v>30</v>
      </c>
      <c r="L8" s="212" t="s">
        <v>88</v>
      </c>
      <c r="M8" s="275">
        <v>0.20250504</v>
      </c>
      <c r="N8" s="276">
        <v>0.0922</v>
      </c>
      <c r="O8" s="277">
        <f t="shared" si="0"/>
        <v>0.455297310131145</v>
      </c>
      <c r="P8" s="212">
        <v>0</v>
      </c>
      <c r="Q8" s="284">
        <f t="shared" si="1"/>
        <v>0</v>
      </c>
      <c r="R8" s="285">
        <f t="shared" si="2"/>
        <v>0.789769656</v>
      </c>
      <c r="S8" s="212" t="s">
        <v>30</v>
      </c>
    </row>
    <row r="9" spans="1:19">
      <c r="A9" s="212">
        <v>4</v>
      </c>
      <c r="B9" s="212" t="s">
        <v>95</v>
      </c>
      <c r="C9" s="212" t="s">
        <v>96</v>
      </c>
      <c r="D9" s="212">
        <v>1</v>
      </c>
      <c r="E9" s="212" t="s">
        <v>91</v>
      </c>
      <c r="F9" s="212" t="s">
        <v>97</v>
      </c>
      <c r="G9" s="212" t="s">
        <v>30</v>
      </c>
      <c r="H9" s="212" t="s">
        <v>87</v>
      </c>
      <c r="I9" s="275">
        <v>3.9</v>
      </c>
      <c r="J9" s="239" t="s">
        <v>30</v>
      </c>
      <c r="K9" s="212" t="s">
        <v>30</v>
      </c>
      <c r="L9" s="212" t="s">
        <v>88</v>
      </c>
      <c r="M9" s="275">
        <v>0.13536492</v>
      </c>
      <c r="N9" s="276">
        <v>0.063</v>
      </c>
      <c r="O9" s="277">
        <f t="shared" si="0"/>
        <v>0.465408615466991</v>
      </c>
      <c r="P9" s="212">
        <v>0</v>
      </c>
      <c r="Q9" s="284">
        <f t="shared" si="1"/>
        <v>0</v>
      </c>
      <c r="R9" s="285">
        <f t="shared" si="2"/>
        <v>0.527923188</v>
      </c>
      <c r="S9" s="212" t="s">
        <v>30</v>
      </c>
    </row>
    <row r="10" spans="1:19">
      <c r="A10" s="212">
        <v>5</v>
      </c>
      <c r="B10" s="212" t="s">
        <v>98</v>
      </c>
      <c r="C10" s="212" t="s">
        <v>99</v>
      </c>
      <c r="D10" s="212">
        <v>1</v>
      </c>
      <c r="E10" s="212" t="s">
        <v>100</v>
      </c>
      <c r="F10" s="212" t="s">
        <v>101</v>
      </c>
      <c r="G10" s="212" t="s">
        <v>30</v>
      </c>
      <c r="H10" s="212" t="s">
        <v>87</v>
      </c>
      <c r="I10" s="275">
        <v>10</v>
      </c>
      <c r="J10" s="239" t="s">
        <v>30</v>
      </c>
      <c r="K10" s="212" t="s">
        <v>30</v>
      </c>
      <c r="L10" s="212" t="s">
        <v>88</v>
      </c>
      <c r="M10" s="275">
        <v>0.110136</v>
      </c>
      <c r="N10" s="276">
        <v>0.099</v>
      </c>
      <c r="O10" s="277">
        <f t="shared" si="0"/>
        <v>0.898888646764001</v>
      </c>
      <c r="P10" s="212">
        <v>0</v>
      </c>
      <c r="Q10" s="284">
        <f t="shared" si="1"/>
        <v>0</v>
      </c>
      <c r="R10" s="285">
        <f t="shared" si="2"/>
        <v>1.10136</v>
      </c>
      <c r="S10" s="212" t="s">
        <v>30</v>
      </c>
    </row>
    <row r="11" ht="26" spans="1:19">
      <c r="A11" s="212">
        <v>6</v>
      </c>
      <c r="B11" s="212" t="s">
        <v>102</v>
      </c>
      <c r="C11" s="212" t="s">
        <v>103</v>
      </c>
      <c r="D11" s="212">
        <v>1</v>
      </c>
      <c r="E11" s="212" t="s">
        <v>100</v>
      </c>
      <c r="F11" s="212" t="s">
        <v>104</v>
      </c>
      <c r="G11" s="212" t="s">
        <v>30</v>
      </c>
      <c r="H11" s="212" t="s">
        <v>87</v>
      </c>
      <c r="I11" s="275">
        <v>17</v>
      </c>
      <c r="J11" s="239" t="s">
        <v>30</v>
      </c>
      <c r="K11" s="212" t="s">
        <v>30</v>
      </c>
      <c r="L11" s="212" t="s">
        <v>88</v>
      </c>
      <c r="M11" s="275">
        <v>0.05252</v>
      </c>
      <c r="N11" s="276">
        <v>0.0505</v>
      </c>
      <c r="O11" s="277">
        <f t="shared" si="0"/>
        <v>0.961538461538462</v>
      </c>
      <c r="P11" s="212">
        <v>0</v>
      </c>
      <c r="Q11" s="284">
        <f t="shared" si="1"/>
        <v>0</v>
      </c>
      <c r="R11" s="285">
        <f t="shared" si="2"/>
        <v>0.89284</v>
      </c>
      <c r="S11" s="212" t="s">
        <v>30</v>
      </c>
    </row>
    <row r="12" spans="1:19">
      <c r="A12" s="212">
        <v>7</v>
      </c>
      <c r="B12" s="212" t="s">
        <v>105</v>
      </c>
      <c r="C12" s="212" t="s">
        <v>106</v>
      </c>
      <c r="D12" s="212">
        <v>1</v>
      </c>
      <c r="E12" s="212" t="s">
        <v>107</v>
      </c>
      <c r="F12" s="212" t="s">
        <v>108</v>
      </c>
      <c r="G12" s="212" t="s">
        <v>30</v>
      </c>
      <c r="H12" s="212" t="s">
        <v>87</v>
      </c>
      <c r="I12" s="275">
        <v>21.5</v>
      </c>
      <c r="J12" s="239" t="s">
        <v>30</v>
      </c>
      <c r="K12" s="212" t="s">
        <v>30</v>
      </c>
      <c r="L12" s="212" t="s">
        <v>88</v>
      </c>
      <c r="M12" s="275">
        <v>0.77</v>
      </c>
      <c r="N12" s="276">
        <v>0.712962962962963</v>
      </c>
      <c r="O12" s="277">
        <f t="shared" si="0"/>
        <v>0.925925925925926</v>
      </c>
      <c r="P12" s="212">
        <v>0</v>
      </c>
      <c r="Q12" s="284">
        <f t="shared" si="1"/>
        <v>0</v>
      </c>
      <c r="R12" s="285">
        <f t="shared" si="2"/>
        <v>16.555</v>
      </c>
      <c r="S12" s="212" t="s">
        <v>30</v>
      </c>
    </row>
    <row r="13" spans="1:19">
      <c r="A13" s="212">
        <v>8</v>
      </c>
      <c r="B13" s="212" t="s">
        <v>109</v>
      </c>
      <c r="C13" s="212" t="s">
        <v>110</v>
      </c>
      <c r="D13" s="212">
        <v>1</v>
      </c>
      <c r="E13" s="212" t="s">
        <v>107</v>
      </c>
      <c r="F13" s="212" t="s">
        <v>108</v>
      </c>
      <c r="G13" s="212" t="s">
        <v>30</v>
      </c>
      <c r="H13" s="212" t="s">
        <v>87</v>
      </c>
      <c r="I13" s="275">
        <v>21.5</v>
      </c>
      <c r="J13" s="239" t="s">
        <v>30</v>
      </c>
      <c r="K13" s="212" t="s">
        <v>30</v>
      </c>
      <c r="L13" s="212" t="s">
        <v>88</v>
      </c>
      <c r="M13" s="275">
        <v>0.74</v>
      </c>
      <c r="N13" s="276">
        <v>0.685185185185185</v>
      </c>
      <c r="O13" s="277">
        <f t="shared" si="0"/>
        <v>0.925925925925926</v>
      </c>
      <c r="P13" s="212">
        <v>0</v>
      </c>
      <c r="Q13" s="284">
        <f t="shared" si="1"/>
        <v>0</v>
      </c>
      <c r="R13" s="285">
        <f t="shared" si="2"/>
        <v>15.91</v>
      </c>
      <c r="S13" s="212" t="s">
        <v>30</v>
      </c>
    </row>
    <row r="14" ht="26" spans="1:19">
      <c r="A14" s="212">
        <v>9</v>
      </c>
      <c r="B14" s="212" t="s">
        <v>111</v>
      </c>
      <c r="C14" s="212" t="s">
        <v>112</v>
      </c>
      <c r="D14" s="212">
        <v>1</v>
      </c>
      <c r="E14" s="212" t="s">
        <v>85</v>
      </c>
      <c r="F14" s="212" t="s">
        <v>113</v>
      </c>
      <c r="G14" s="212" t="s">
        <v>30</v>
      </c>
      <c r="H14" s="212" t="s">
        <v>87</v>
      </c>
      <c r="I14" s="275">
        <v>5.15</v>
      </c>
      <c r="J14" s="239" t="s">
        <v>30</v>
      </c>
      <c r="K14" s="212" t="s">
        <v>30</v>
      </c>
      <c r="L14" s="212" t="s">
        <v>88</v>
      </c>
      <c r="M14" s="275">
        <v>1.12911</v>
      </c>
      <c r="N14" s="276">
        <v>0.852</v>
      </c>
      <c r="O14" s="277">
        <f t="shared" si="0"/>
        <v>0.754576613438903</v>
      </c>
      <c r="P14" s="212">
        <v>0</v>
      </c>
      <c r="Q14" s="284">
        <f t="shared" si="1"/>
        <v>0</v>
      </c>
      <c r="R14" s="285">
        <f t="shared" si="2"/>
        <v>5.8149165</v>
      </c>
      <c r="S14" s="212" t="s">
        <v>30</v>
      </c>
    </row>
    <row r="15" ht="26" spans="1:19">
      <c r="A15" s="212">
        <v>10</v>
      </c>
      <c r="B15" s="212" t="s">
        <v>114</v>
      </c>
      <c r="C15" s="212" t="s">
        <v>115</v>
      </c>
      <c r="D15" s="212">
        <v>1</v>
      </c>
      <c r="E15" s="212" t="s">
        <v>85</v>
      </c>
      <c r="F15" s="212" t="s">
        <v>113</v>
      </c>
      <c r="G15" s="212" t="s">
        <v>30</v>
      </c>
      <c r="H15" s="212" t="s">
        <v>87</v>
      </c>
      <c r="I15" s="275">
        <v>5.15</v>
      </c>
      <c r="J15" s="239" t="s">
        <v>30</v>
      </c>
      <c r="K15" s="212" t="s">
        <v>30</v>
      </c>
      <c r="L15" s="212" t="s">
        <v>88</v>
      </c>
      <c r="M15" s="275">
        <v>0.40434</v>
      </c>
      <c r="N15" s="276">
        <v>0.305</v>
      </c>
      <c r="O15" s="277">
        <f t="shared" si="0"/>
        <v>0.754315674927042</v>
      </c>
      <c r="P15" s="212">
        <v>0</v>
      </c>
      <c r="Q15" s="284">
        <f t="shared" si="1"/>
        <v>0</v>
      </c>
      <c r="R15" s="285">
        <f t="shared" si="2"/>
        <v>2.082351</v>
      </c>
      <c r="S15" s="212" t="s">
        <v>30</v>
      </c>
    </row>
    <row r="16" spans="1:19">
      <c r="A16" s="212">
        <v>11</v>
      </c>
      <c r="B16" s="212" t="s">
        <v>116</v>
      </c>
      <c r="C16" s="212" t="s">
        <v>117</v>
      </c>
      <c r="D16" s="212">
        <v>1</v>
      </c>
      <c r="E16" s="212" t="s">
        <v>91</v>
      </c>
      <c r="F16" s="212" t="s">
        <v>97</v>
      </c>
      <c r="G16" s="212" t="s">
        <v>30</v>
      </c>
      <c r="H16" s="212" t="s">
        <v>87</v>
      </c>
      <c r="I16" s="275">
        <v>3.9</v>
      </c>
      <c r="J16" s="239" t="s">
        <v>30</v>
      </c>
      <c r="K16" s="212" t="s">
        <v>30</v>
      </c>
      <c r="L16" s="212" t="s">
        <v>88</v>
      </c>
      <c r="M16" s="275">
        <v>0.14874264</v>
      </c>
      <c r="N16" s="276">
        <v>0.1019</v>
      </c>
      <c r="O16" s="277">
        <f t="shared" si="0"/>
        <v>0.685075913672098</v>
      </c>
      <c r="P16" s="212">
        <v>0</v>
      </c>
      <c r="Q16" s="284">
        <f t="shared" si="1"/>
        <v>0</v>
      </c>
      <c r="R16" s="285">
        <f t="shared" si="2"/>
        <v>0.580096296</v>
      </c>
      <c r="S16" s="212" t="s">
        <v>30</v>
      </c>
    </row>
    <row r="17" spans="1:19">
      <c r="A17" s="212">
        <v>12</v>
      </c>
      <c r="B17" s="212" t="s">
        <v>93</v>
      </c>
      <c r="C17" s="212" t="s">
        <v>94</v>
      </c>
      <c r="D17" s="212">
        <v>1</v>
      </c>
      <c r="E17" s="212" t="s">
        <v>91</v>
      </c>
      <c r="F17" s="212" t="s">
        <v>92</v>
      </c>
      <c r="G17" s="212" t="s">
        <v>30</v>
      </c>
      <c r="H17" s="212" t="s">
        <v>87</v>
      </c>
      <c r="I17" s="275">
        <v>3.9</v>
      </c>
      <c r="J17" s="239" t="s">
        <v>30</v>
      </c>
      <c r="K17" s="212" t="s">
        <v>30</v>
      </c>
      <c r="L17" s="212" t="s">
        <v>88</v>
      </c>
      <c r="M17" s="275">
        <v>0.20250504</v>
      </c>
      <c r="N17" s="276">
        <v>0.0922</v>
      </c>
      <c r="O17" s="277">
        <f t="shared" si="0"/>
        <v>0.455297310131145</v>
      </c>
      <c r="P17" s="212">
        <v>0</v>
      </c>
      <c r="Q17" s="284">
        <f t="shared" si="1"/>
        <v>0</v>
      </c>
      <c r="R17" s="285">
        <f t="shared" si="2"/>
        <v>0.789769656</v>
      </c>
      <c r="S17" s="212" t="s">
        <v>30</v>
      </c>
    </row>
    <row r="18" spans="1:19">
      <c r="A18" s="212">
        <v>13</v>
      </c>
      <c r="B18" s="212" t="s">
        <v>118</v>
      </c>
      <c r="C18" s="212" t="s">
        <v>119</v>
      </c>
      <c r="D18" s="212">
        <v>1</v>
      </c>
      <c r="E18" s="212" t="s">
        <v>91</v>
      </c>
      <c r="F18" s="212" t="s">
        <v>92</v>
      </c>
      <c r="G18" s="212" t="s">
        <v>30</v>
      </c>
      <c r="H18" s="212" t="s">
        <v>87</v>
      </c>
      <c r="I18" s="275">
        <v>3.9</v>
      </c>
      <c r="J18" s="239" t="s">
        <v>30</v>
      </c>
      <c r="K18" s="212" t="s">
        <v>30</v>
      </c>
      <c r="L18" s="212" t="s">
        <v>88</v>
      </c>
      <c r="M18" s="275">
        <v>0.13028736</v>
      </c>
      <c r="N18" s="276">
        <v>0.0794</v>
      </c>
      <c r="O18" s="277">
        <f t="shared" si="0"/>
        <v>0.609422126597699</v>
      </c>
      <c r="P18" s="212">
        <v>0</v>
      </c>
      <c r="Q18" s="284">
        <f t="shared" si="1"/>
        <v>0</v>
      </c>
      <c r="R18" s="285">
        <f t="shared" si="2"/>
        <v>0.508120704</v>
      </c>
      <c r="S18" s="212" t="s">
        <v>30</v>
      </c>
    </row>
    <row r="19" spans="1:19">
      <c r="A19" s="212">
        <v>14</v>
      </c>
      <c r="B19" s="212" t="s">
        <v>120</v>
      </c>
      <c r="C19" s="212" t="s">
        <v>121</v>
      </c>
      <c r="D19" s="212">
        <v>1</v>
      </c>
      <c r="E19" s="212" t="s">
        <v>100</v>
      </c>
      <c r="F19" s="212" t="s">
        <v>122</v>
      </c>
      <c r="G19" s="212" t="s">
        <v>30</v>
      </c>
      <c r="H19" s="212" t="s">
        <v>87</v>
      </c>
      <c r="I19" s="275">
        <v>17</v>
      </c>
      <c r="J19" s="239" t="s">
        <v>30</v>
      </c>
      <c r="K19" s="212" t="s">
        <v>30</v>
      </c>
      <c r="L19" s="212" t="s">
        <v>88</v>
      </c>
      <c r="M19" s="275">
        <v>0.059488</v>
      </c>
      <c r="N19" s="276">
        <v>0.0572</v>
      </c>
      <c r="O19" s="277">
        <f t="shared" si="0"/>
        <v>0.961538461538462</v>
      </c>
      <c r="P19" s="212">
        <v>0</v>
      </c>
      <c r="Q19" s="284">
        <f t="shared" si="1"/>
        <v>0</v>
      </c>
      <c r="R19" s="285">
        <f t="shared" si="2"/>
        <v>1.011296</v>
      </c>
      <c r="S19" s="212" t="s">
        <v>30</v>
      </c>
    </row>
    <row r="20" spans="1:19">
      <c r="A20" s="212">
        <v>15</v>
      </c>
      <c r="B20" s="212" t="s">
        <v>123</v>
      </c>
      <c r="C20" s="212" t="s">
        <v>124</v>
      </c>
      <c r="D20" s="212">
        <v>1</v>
      </c>
      <c r="E20" s="212" t="s">
        <v>100</v>
      </c>
      <c r="F20" s="212" t="s">
        <v>122</v>
      </c>
      <c r="G20" s="212" t="s">
        <v>30</v>
      </c>
      <c r="H20" s="212" t="s">
        <v>87</v>
      </c>
      <c r="I20" s="275">
        <v>17</v>
      </c>
      <c r="J20" s="239" t="s">
        <v>30</v>
      </c>
      <c r="K20" s="212" t="s">
        <v>30</v>
      </c>
      <c r="L20" s="212" t="s">
        <v>88</v>
      </c>
      <c r="M20" s="275">
        <v>0.02028</v>
      </c>
      <c r="N20" s="276">
        <v>0.0195</v>
      </c>
      <c r="O20" s="277">
        <f t="shared" si="0"/>
        <v>0.961538461538462</v>
      </c>
      <c r="P20" s="212">
        <v>0</v>
      </c>
      <c r="Q20" s="284">
        <f t="shared" si="1"/>
        <v>0</v>
      </c>
      <c r="R20" s="285">
        <f t="shared" si="2"/>
        <v>0.34476</v>
      </c>
      <c r="S20" s="212" t="s">
        <v>30</v>
      </c>
    </row>
    <row r="21" spans="1:19">
      <c r="A21" s="212">
        <v>16</v>
      </c>
      <c r="B21" s="212" t="s">
        <v>125</v>
      </c>
      <c r="C21" s="212" t="s">
        <v>126</v>
      </c>
      <c r="D21" s="212">
        <v>1</v>
      </c>
      <c r="E21" s="212" t="s">
        <v>100</v>
      </c>
      <c r="F21" s="212" t="s">
        <v>101</v>
      </c>
      <c r="G21" s="212" t="s">
        <v>30</v>
      </c>
      <c r="H21" s="212" t="s">
        <v>87</v>
      </c>
      <c r="I21" s="275">
        <v>10</v>
      </c>
      <c r="J21" s="239" t="s">
        <v>30</v>
      </c>
      <c r="K21" s="212" t="s">
        <v>30</v>
      </c>
      <c r="L21" s="212" t="s">
        <v>88</v>
      </c>
      <c r="M21" s="275">
        <v>0.089752</v>
      </c>
      <c r="N21" s="276">
        <v>0.0863</v>
      </c>
      <c r="O21" s="277">
        <f t="shared" si="0"/>
        <v>0.961538461538462</v>
      </c>
      <c r="P21" s="212">
        <v>0</v>
      </c>
      <c r="Q21" s="284">
        <f t="shared" si="1"/>
        <v>0</v>
      </c>
      <c r="R21" s="285">
        <f t="shared" si="2"/>
        <v>0.89752</v>
      </c>
      <c r="S21" s="212" t="s">
        <v>30</v>
      </c>
    </row>
    <row r="22" spans="1:19">
      <c r="A22" s="212">
        <v>17</v>
      </c>
      <c r="B22" s="212" t="s">
        <v>127</v>
      </c>
      <c r="C22" s="212" t="s">
        <v>128</v>
      </c>
      <c r="D22" s="212">
        <v>1</v>
      </c>
      <c r="E22" s="212" t="s">
        <v>100</v>
      </c>
      <c r="F22" s="212" t="s">
        <v>129</v>
      </c>
      <c r="G22" s="212" t="s">
        <v>30</v>
      </c>
      <c r="H22" s="212" t="s">
        <v>87</v>
      </c>
      <c r="I22" s="275">
        <v>10</v>
      </c>
      <c r="J22" s="239" t="s">
        <v>30</v>
      </c>
      <c r="K22" s="212" t="s">
        <v>30</v>
      </c>
      <c r="L22" s="212" t="s">
        <v>88</v>
      </c>
      <c r="M22" s="275">
        <v>0.00208</v>
      </c>
      <c r="N22" s="276">
        <v>0.002</v>
      </c>
      <c r="O22" s="277">
        <f t="shared" si="0"/>
        <v>0.961538461538462</v>
      </c>
      <c r="P22" s="212">
        <v>0</v>
      </c>
      <c r="Q22" s="284">
        <f t="shared" si="1"/>
        <v>0</v>
      </c>
      <c r="R22" s="285">
        <f t="shared" si="2"/>
        <v>0.0208</v>
      </c>
      <c r="S22" s="212" t="s">
        <v>30</v>
      </c>
    </row>
    <row r="23" spans="1:19">
      <c r="A23" s="212">
        <v>18</v>
      </c>
      <c r="B23" s="212" t="s">
        <v>130</v>
      </c>
      <c r="C23" s="212" t="s">
        <v>131</v>
      </c>
      <c r="D23" s="212">
        <v>1</v>
      </c>
      <c r="E23" s="212" t="s">
        <v>107</v>
      </c>
      <c r="F23" s="212" t="s">
        <v>108</v>
      </c>
      <c r="G23" s="212" t="s">
        <v>30</v>
      </c>
      <c r="H23" s="212" t="s">
        <v>87</v>
      </c>
      <c r="I23" s="275">
        <v>21.5</v>
      </c>
      <c r="J23" s="239" t="s">
        <v>30</v>
      </c>
      <c r="K23" s="212" t="s">
        <v>30</v>
      </c>
      <c r="L23" s="212" t="s">
        <v>88</v>
      </c>
      <c r="M23" s="275">
        <v>2.4</v>
      </c>
      <c r="N23" s="276">
        <v>2.22222222222222</v>
      </c>
      <c r="O23" s="277">
        <f t="shared" si="0"/>
        <v>0.925925925925926</v>
      </c>
      <c r="P23" s="212">
        <v>0</v>
      </c>
      <c r="Q23" s="284">
        <f t="shared" si="1"/>
        <v>0</v>
      </c>
      <c r="R23" s="285">
        <f t="shared" si="2"/>
        <v>51.6</v>
      </c>
      <c r="S23" s="212" t="s">
        <v>30</v>
      </c>
    </row>
    <row r="24" spans="1:19">
      <c r="A24" s="212">
        <v>19</v>
      </c>
      <c r="B24" s="212" t="s">
        <v>30</v>
      </c>
      <c r="C24" s="212" t="s">
        <v>132</v>
      </c>
      <c r="D24" s="212">
        <v>1</v>
      </c>
      <c r="E24" s="212" t="s">
        <v>30</v>
      </c>
      <c r="F24" s="212" t="s">
        <v>30</v>
      </c>
      <c r="G24" s="212" t="s">
        <v>30</v>
      </c>
      <c r="H24" s="212" t="s">
        <v>133</v>
      </c>
      <c r="I24" s="275">
        <v>7</v>
      </c>
      <c r="J24" s="239" t="s">
        <v>30</v>
      </c>
      <c r="K24" s="212" t="s">
        <v>30</v>
      </c>
      <c r="L24" s="212" t="s">
        <v>88</v>
      </c>
      <c r="M24" s="275">
        <v>0.08</v>
      </c>
      <c r="N24" s="275">
        <v>0.08</v>
      </c>
      <c r="O24" s="277">
        <f t="shared" si="0"/>
        <v>1</v>
      </c>
      <c r="P24" s="212">
        <v>0</v>
      </c>
      <c r="Q24" s="284">
        <f t="shared" si="1"/>
        <v>0</v>
      </c>
      <c r="R24" s="285">
        <f t="shared" si="2"/>
        <v>0.56</v>
      </c>
      <c r="S24" s="212" t="s">
        <v>30</v>
      </c>
    </row>
    <row r="25" spans="1:19">
      <c r="A25" s="212">
        <v>20</v>
      </c>
      <c r="B25" s="212" t="s">
        <v>30</v>
      </c>
      <c r="C25" s="212" t="s">
        <v>134</v>
      </c>
      <c r="D25" s="212">
        <v>1</v>
      </c>
      <c r="E25" s="212" t="s">
        <v>30</v>
      </c>
      <c r="F25" s="212" t="s">
        <v>30</v>
      </c>
      <c r="G25" s="212" t="s">
        <v>30</v>
      </c>
      <c r="H25" s="212" t="s">
        <v>135</v>
      </c>
      <c r="I25" s="275">
        <v>0.05</v>
      </c>
      <c r="J25" s="239" t="s">
        <v>30</v>
      </c>
      <c r="K25" s="212" t="s">
        <v>30</v>
      </c>
      <c r="L25" s="212" t="s">
        <v>88</v>
      </c>
      <c r="M25" s="275">
        <v>12</v>
      </c>
      <c r="N25" s="275">
        <v>12</v>
      </c>
      <c r="O25" s="277">
        <f t="shared" si="0"/>
        <v>1</v>
      </c>
      <c r="P25" s="212">
        <v>0</v>
      </c>
      <c r="Q25" s="284">
        <f t="shared" si="1"/>
        <v>0</v>
      </c>
      <c r="R25" s="285">
        <f t="shared" si="2"/>
        <v>0.6</v>
      </c>
      <c r="S25" s="212" t="s">
        <v>30</v>
      </c>
    </row>
    <row r="26" ht="21" customHeight="1" spans="1:19">
      <c r="A26" s="268" t="s">
        <v>136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78"/>
      <c r="M26" s="279">
        <f t="shared" ref="M26:R26" si="3">SUM(M6:M25)</f>
        <v>20.30470516</v>
      </c>
      <c r="N26" s="279">
        <f t="shared" si="3"/>
        <v>18.6965703703704</v>
      </c>
      <c r="O26" s="279">
        <f t="shared" si="3"/>
        <v>15.7152129494434</v>
      </c>
      <c r="P26" s="279">
        <f t="shared" si="3"/>
        <v>0</v>
      </c>
      <c r="Q26" s="279">
        <f t="shared" si="3"/>
        <v>0</v>
      </c>
      <c r="R26" s="279">
        <f t="shared" si="3"/>
        <v>108.684140224</v>
      </c>
      <c r="S26" s="212" t="s">
        <v>30</v>
      </c>
    </row>
    <row r="27" ht="21" customHeight="1" spans="1:19">
      <c r="A27" s="270"/>
      <c r="B27" s="257" t="s">
        <v>137</v>
      </c>
      <c r="C27" s="270"/>
      <c r="D27" s="271"/>
      <c r="E27" s="272"/>
      <c r="F27" s="271"/>
      <c r="G27" s="272"/>
      <c r="H27" s="272"/>
      <c r="I27" s="280"/>
      <c r="J27" s="272"/>
      <c r="K27" s="272"/>
      <c r="L27" s="280"/>
      <c r="M27" s="281"/>
      <c r="N27" s="281"/>
      <c r="O27" s="282"/>
      <c r="P27" s="283"/>
      <c r="Q27" s="281"/>
      <c r="R27" s="281"/>
      <c r="S27" s="274"/>
    </row>
    <row r="28" ht="27" customHeight="1" spans="1:19">
      <c r="A28" s="273" t="s">
        <v>138</v>
      </c>
      <c r="B28" s="273"/>
      <c r="C28" s="273"/>
      <c r="D28" s="274"/>
      <c r="E28" s="274"/>
      <c r="F28" s="273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A26:L26"/>
    <mergeCell ref="A28:C28"/>
    <mergeCell ref="A4:A5"/>
    <mergeCell ref="B4:B5"/>
    <mergeCell ref="C4:C5"/>
    <mergeCell ref="D4:D5"/>
    <mergeCell ref="P4:P5"/>
    <mergeCell ref="Q4:Q5"/>
    <mergeCell ref="R4:R5"/>
    <mergeCell ref="S4:S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opLeftCell="A68" workbookViewId="0">
      <selection activeCell="C79" sqref="C79"/>
    </sheetView>
  </sheetViews>
  <sheetFormatPr defaultColWidth="9" defaultRowHeight="14"/>
  <cols>
    <col min="1" max="1" width="5.37272727272727" customWidth="1"/>
    <col min="2" max="2" width="12.2545454545455" customWidth="1"/>
    <col min="3" max="3" width="21.2545454545455" customWidth="1"/>
    <col min="4" max="4" width="6.75454545454545" customWidth="1"/>
    <col min="5" max="5" width="6.25454545454545" customWidth="1"/>
    <col min="6" max="6" width="5.12727272727273" customWidth="1"/>
    <col min="7" max="7" width="9.25454545454545" customWidth="1"/>
    <col min="8" max="8" width="8.12727272727273" customWidth="1"/>
    <col min="9" max="9" width="8.25454545454545" customWidth="1"/>
    <col min="10" max="10" width="9.37272727272727" customWidth="1"/>
    <col min="11" max="11" width="6.37272727272727" customWidth="1"/>
    <col min="12" max="12" width="4.87272727272727" customWidth="1"/>
    <col min="13" max="13" width="5.25454545454545" customWidth="1"/>
    <col min="14" max="14" width="5.87272727272727" customWidth="1"/>
    <col min="15" max="15" width="6.87272727272727" customWidth="1"/>
    <col min="16" max="16" width="7.62727272727273" customWidth="1"/>
    <col min="17" max="17" width="8.25454545454545" customWidth="1"/>
  </cols>
  <sheetData>
    <row r="1" ht="21" spans="1:17">
      <c r="A1" s="228" t="s">
        <v>139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="1" customFormat="1" spans="1:17">
      <c r="A2" s="229" t="s">
        <v>140</v>
      </c>
      <c r="B2" s="230"/>
      <c r="C2" s="230"/>
      <c r="D2" s="230"/>
      <c r="E2" s="230"/>
      <c r="F2" s="230"/>
      <c r="G2" s="230"/>
      <c r="H2" s="231"/>
      <c r="I2" s="7" t="s">
        <v>59</v>
      </c>
      <c r="J2" s="7"/>
      <c r="K2" s="241" t="str">
        <f>原材料明细!J2</f>
        <v>M4轻卡</v>
      </c>
      <c r="L2" s="241"/>
      <c r="M2" s="241"/>
      <c r="N2" s="241"/>
      <c r="O2" s="241"/>
      <c r="P2" s="242" t="s">
        <v>61</v>
      </c>
      <c r="Q2" s="242"/>
    </row>
    <row r="3" s="1" customFormat="1" spans="1:17">
      <c r="A3" s="229" t="str">
        <f>原材料明细!A3</f>
        <v>零件图号/名称:L168100000425/副驾驶员座椅总成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29" t="str">
        <f>原材料明细!N3</f>
        <v>报价填写日期:2023.03.13</v>
      </c>
      <c r="N3" s="230"/>
      <c r="O3" s="230"/>
      <c r="P3" s="230"/>
      <c r="Q3" s="231"/>
    </row>
    <row r="4" ht="17.5" spans="1:17">
      <c r="A4" s="232"/>
      <c r="B4" s="233" t="s">
        <v>141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</row>
    <row r="5" s="26" customFormat="1" ht="21.75" customHeight="1" spans="1:17">
      <c r="A5" s="80" t="s">
        <v>64</v>
      </c>
      <c r="B5" s="234" t="s">
        <v>65</v>
      </c>
      <c r="C5" s="234" t="s">
        <v>66</v>
      </c>
      <c r="D5" s="234" t="s">
        <v>142</v>
      </c>
      <c r="E5" s="235"/>
      <c r="F5" s="234" t="s">
        <v>143</v>
      </c>
      <c r="G5" s="234" t="s">
        <v>144</v>
      </c>
      <c r="H5" s="234" t="s">
        <v>78</v>
      </c>
      <c r="I5" s="80" t="s">
        <v>31</v>
      </c>
      <c r="J5" s="80"/>
      <c r="K5" s="80"/>
      <c r="L5" s="80"/>
      <c r="M5" s="80"/>
      <c r="N5" s="80"/>
      <c r="O5" s="80"/>
      <c r="P5" s="234" t="s">
        <v>145</v>
      </c>
      <c r="Q5" s="234" t="s">
        <v>28</v>
      </c>
    </row>
    <row r="6" s="26" customFormat="1" ht="23.1" customHeight="1" spans="1:17">
      <c r="A6" s="80"/>
      <c r="B6" s="235"/>
      <c r="C6" s="235"/>
      <c r="D6" s="234" t="s">
        <v>73</v>
      </c>
      <c r="E6" s="234" t="s">
        <v>79</v>
      </c>
      <c r="F6" s="235"/>
      <c r="G6" s="235"/>
      <c r="H6" s="234"/>
      <c r="I6" s="243" t="s">
        <v>146</v>
      </c>
      <c r="J6" s="243" t="s">
        <v>74</v>
      </c>
      <c r="K6" s="243" t="s">
        <v>75</v>
      </c>
      <c r="L6" s="243"/>
      <c r="M6" s="243"/>
      <c r="N6" s="243" t="s">
        <v>76</v>
      </c>
      <c r="O6" s="243" t="s">
        <v>147</v>
      </c>
      <c r="P6" s="234"/>
      <c r="Q6" s="234"/>
    </row>
    <row r="7" s="148" customFormat="1" spans="1:17">
      <c r="A7" s="85">
        <v>1</v>
      </c>
      <c r="B7" s="236" t="s">
        <v>148</v>
      </c>
      <c r="C7" s="237" t="s">
        <v>149</v>
      </c>
      <c r="D7" s="236" t="s">
        <v>30</v>
      </c>
      <c r="E7" s="236" t="s">
        <v>88</v>
      </c>
      <c r="F7" s="236">
        <v>1</v>
      </c>
      <c r="G7" s="238">
        <v>16.35</v>
      </c>
      <c r="H7" s="239" t="s">
        <v>30</v>
      </c>
      <c r="I7" s="85" t="s">
        <v>30</v>
      </c>
      <c r="J7" s="85" t="s">
        <v>30</v>
      </c>
      <c r="K7" s="243" t="s">
        <v>30</v>
      </c>
      <c r="L7" s="243"/>
      <c r="M7" s="243"/>
      <c r="N7" s="238" t="s">
        <v>150</v>
      </c>
      <c r="O7" s="85" t="s">
        <v>30</v>
      </c>
      <c r="P7" s="244">
        <f t="shared" ref="P7:P35" si="0">G7*F7</f>
        <v>16.35</v>
      </c>
      <c r="Q7" s="85" t="s">
        <v>30</v>
      </c>
    </row>
    <row r="8" s="227" customFormat="1" spans="1:17">
      <c r="A8" s="85">
        <v>2</v>
      </c>
      <c r="B8" s="212" t="s">
        <v>151</v>
      </c>
      <c r="C8" s="237" t="s">
        <v>152</v>
      </c>
      <c r="D8" s="212" t="s">
        <v>30</v>
      </c>
      <c r="E8" s="212" t="s">
        <v>88</v>
      </c>
      <c r="F8" s="212">
        <v>1</v>
      </c>
      <c r="G8" s="240">
        <v>11.9462318</v>
      </c>
      <c r="H8" s="239" t="s">
        <v>30</v>
      </c>
      <c r="I8" s="80" t="s">
        <v>30</v>
      </c>
      <c r="J8" s="80" t="s">
        <v>30</v>
      </c>
      <c r="K8" s="243" t="s">
        <v>30</v>
      </c>
      <c r="L8" s="243"/>
      <c r="M8" s="243"/>
      <c r="N8" s="240" t="s">
        <v>150</v>
      </c>
      <c r="O8" s="80" t="s">
        <v>30</v>
      </c>
      <c r="P8" s="245">
        <f t="shared" si="0"/>
        <v>11.9462318</v>
      </c>
      <c r="Q8" s="80" t="s">
        <v>30</v>
      </c>
    </row>
    <row r="9" s="148" customFormat="1" spans="1:17">
      <c r="A9" s="85">
        <v>3</v>
      </c>
      <c r="B9" s="236" t="s">
        <v>153</v>
      </c>
      <c r="C9" s="237" t="s">
        <v>154</v>
      </c>
      <c r="D9" s="236" t="s">
        <v>30</v>
      </c>
      <c r="E9" s="236" t="s">
        <v>88</v>
      </c>
      <c r="F9" s="236">
        <v>1</v>
      </c>
      <c r="G9" s="240">
        <v>2.4552</v>
      </c>
      <c r="H9" s="239" t="s">
        <v>30</v>
      </c>
      <c r="I9" s="85" t="s">
        <v>30</v>
      </c>
      <c r="J9" s="85" t="s">
        <v>30</v>
      </c>
      <c r="K9" s="243" t="s">
        <v>30</v>
      </c>
      <c r="L9" s="243"/>
      <c r="M9" s="243"/>
      <c r="N9" s="238" t="s">
        <v>150</v>
      </c>
      <c r="O9" s="85" t="s">
        <v>30</v>
      </c>
      <c r="P9" s="244">
        <f t="shared" si="0"/>
        <v>2.4552</v>
      </c>
      <c r="Q9" s="85" t="s">
        <v>30</v>
      </c>
    </row>
    <row r="10" s="148" customFormat="1" spans="1:17">
      <c r="A10" s="85">
        <v>4</v>
      </c>
      <c r="B10" s="236" t="s">
        <v>155</v>
      </c>
      <c r="C10" s="237" t="s">
        <v>156</v>
      </c>
      <c r="D10" s="236" t="s">
        <v>30</v>
      </c>
      <c r="E10" s="236" t="s">
        <v>88</v>
      </c>
      <c r="F10" s="236">
        <v>1</v>
      </c>
      <c r="G10" s="238">
        <v>2.1582</v>
      </c>
      <c r="H10" s="239" t="s">
        <v>30</v>
      </c>
      <c r="I10" s="85" t="s">
        <v>30</v>
      </c>
      <c r="J10" s="85" t="s">
        <v>30</v>
      </c>
      <c r="K10" s="243" t="s">
        <v>30</v>
      </c>
      <c r="L10" s="243"/>
      <c r="M10" s="243"/>
      <c r="N10" s="238" t="s">
        <v>150</v>
      </c>
      <c r="O10" s="85" t="s">
        <v>30</v>
      </c>
      <c r="P10" s="244">
        <f t="shared" si="0"/>
        <v>2.1582</v>
      </c>
      <c r="Q10" s="85" t="s">
        <v>30</v>
      </c>
    </row>
    <row r="11" s="148" customFormat="1" spans="1:17">
      <c r="A11" s="85">
        <v>5</v>
      </c>
      <c r="B11" s="236" t="s">
        <v>157</v>
      </c>
      <c r="C11" s="237" t="s">
        <v>158</v>
      </c>
      <c r="D11" s="236" t="s">
        <v>30</v>
      </c>
      <c r="E11" s="236" t="s">
        <v>88</v>
      </c>
      <c r="F11" s="236">
        <v>2</v>
      </c>
      <c r="G11" s="238">
        <v>0.53097</v>
      </c>
      <c r="H11" s="239" t="s">
        <v>30</v>
      </c>
      <c r="I11" s="85" t="s">
        <v>30</v>
      </c>
      <c r="J11" s="85" t="s">
        <v>30</v>
      </c>
      <c r="K11" s="243" t="s">
        <v>30</v>
      </c>
      <c r="L11" s="243"/>
      <c r="M11" s="243"/>
      <c r="N11" s="238" t="s">
        <v>150</v>
      </c>
      <c r="O11" s="85" t="s">
        <v>30</v>
      </c>
      <c r="P11" s="244">
        <f t="shared" si="0"/>
        <v>1.06194</v>
      </c>
      <c r="Q11" s="85" t="s">
        <v>30</v>
      </c>
    </row>
    <row r="12" s="148" customFormat="1" spans="1:17">
      <c r="A12" s="85">
        <v>6</v>
      </c>
      <c r="B12" s="236" t="s">
        <v>159</v>
      </c>
      <c r="C12" s="237" t="s">
        <v>160</v>
      </c>
      <c r="D12" s="236" t="s">
        <v>30</v>
      </c>
      <c r="E12" s="236" t="s">
        <v>88</v>
      </c>
      <c r="F12" s="236">
        <v>1</v>
      </c>
      <c r="G12" s="238">
        <v>1.1</v>
      </c>
      <c r="H12" s="239" t="s">
        <v>30</v>
      </c>
      <c r="I12" s="85" t="s">
        <v>30</v>
      </c>
      <c r="J12" s="85" t="s">
        <v>30</v>
      </c>
      <c r="K12" s="243" t="s">
        <v>30</v>
      </c>
      <c r="L12" s="243"/>
      <c r="M12" s="243"/>
      <c r="N12" s="238" t="s">
        <v>150</v>
      </c>
      <c r="O12" s="85" t="s">
        <v>30</v>
      </c>
      <c r="P12" s="244">
        <f t="shared" si="0"/>
        <v>1.1</v>
      </c>
      <c r="Q12" s="85" t="s">
        <v>30</v>
      </c>
    </row>
    <row r="13" s="148" customFormat="1" spans="1:17">
      <c r="A13" s="85">
        <v>7</v>
      </c>
      <c r="B13" s="236" t="s">
        <v>161</v>
      </c>
      <c r="C13" s="237" t="s">
        <v>162</v>
      </c>
      <c r="D13" s="236" t="s">
        <v>30</v>
      </c>
      <c r="E13" s="236" t="s">
        <v>88</v>
      </c>
      <c r="F13" s="236">
        <v>1</v>
      </c>
      <c r="G13" s="238">
        <v>1.05</v>
      </c>
      <c r="H13" s="239" t="s">
        <v>30</v>
      </c>
      <c r="I13" s="85" t="s">
        <v>30</v>
      </c>
      <c r="J13" s="85" t="s">
        <v>30</v>
      </c>
      <c r="K13" s="243" t="s">
        <v>30</v>
      </c>
      <c r="L13" s="243"/>
      <c r="M13" s="243"/>
      <c r="N13" s="238" t="s">
        <v>150</v>
      </c>
      <c r="O13" s="85" t="s">
        <v>30</v>
      </c>
      <c r="P13" s="244">
        <f t="shared" si="0"/>
        <v>1.05</v>
      </c>
      <c r="Q13" s="85" t="s">
        <v>30</v>
      </c>
    </row>
    <row r="14" s="148" customFormat="1" ht="26" spans="1:17">
      <c r="A14" s="85">
        <v>8</v>
      </c>
      <c r="B14" s="236" t="s">
        <v>163</v>
      </c>
      <c r="C14" s="237" t="s">
        <v>164</v>
      </c>
      <c r="D14" s="236" t="s">
        <v>30</v>
      </c>
      <c r="E14" s="236" t="s">
        <v>88</v>
      </c>
      <c r="F14" s="236">
        <v>1</v>
      </c>
      <c r="G14" s="238">
        <v>5.1</v>
      </c>
      <c r="H14" s="239" t="s">
        <v>30</v>
      </c>
      <c r="I14" s="85" t="s">
        <v>30</v>
      </c>
      <c r="J14" s="85" t="s">
        <v>30</v>
      </c>
      <c r="K14" s="243" t="s">
        <v>30</v>
      </c>
      <c r="L14" s="243"/>
      <c r="M14" s="243"/>
      <c r="N14" s="238" t="s">
        <v>150</v>
      </c>
      <c r="O14" s="85" t="s">
        <v>30</v>
      </c>
      <c r="P14" s="244">
        <f t="shared" si="0"/>
        <v>5.1</v>
      </c>
      <c r="Q14" s="85" t="s">
        <v>30</v>
      </c>
    </row>
    <row r="15" s="148" customFormat="1" spans="1:17">
      <c r="A15" s="85">
        <v>9</v>
      </c>
      <c r="B15" s="236" t="s">
        <v>165</v>
      </c>
      <c r="C15" s="237" t="s">
        <v>166</v>
      </c>
      <c r="D15" s="236" t="s">
        <v>30</v>
      </c>
      <c r="E15" s="236" t="s">
        <v>88</v>
      </c>
      <c r="F15" s="236">
        <v>1</v>
      </c>
      <c r="G15" s="238">
        <v>1.96</v>
      </c>
      <c r="H15" s="239" t="s">
        <v>30</v>
      </c>
      <c r="I15" s="85" t="s">
        <v>30</v>
      </c>
      <c r="J15" s="85" t="s">
        <v>30</v>
      </c>
      <c r="K15" s="243" t="s">
        <v>30</v>
      </c>
      <c r="L15" s="243"/>
      <c r="M15" s="243"/>
      <c r="N15" s="238" t="s">
        <v>150</v>
      </c>
      <c r="O15" s="85" t="s">
        <v>30</v>
      </c>
      <c r="P15" s="244">
        <f t="shared" si="0"/>
        <v>1.96</v>
      </c>
      <c r="Q15" s="85" t="s">
        <v>30</v>
      </c>
    </row>
    <row r="16" s="148" customFormat="1" spans="1:17">
      <c r="A16" s="85">
        <v>10</v>
      </c>
      <c r="B16" s="236" t="s">
        <v>167</v>
      </c>
      <c r="C16" s="237" t="s">
        <v>168</v>
      </c>
      <c r="D16" s="236" t="s">
        <v>30</v>
      </c>
      <c r="E16" s="236" t="s">
        <v>88</v>
      </c>
      <c r="F16" s="236">
        <v>1</v>
      </c>
      <c r="G16" s="238">
        <v>5.93</v>
      </c>
      <c r="H16" s="239" t="s">
        <v>30</v>
      </c>
      <c r="I16" s="85" t="s">
        <v>30</v>
      </c>
      <c r="J16" s="85" t="s">
        <v>30</v>
      </c>
      <c r="K16" s="243" t="s">
        <v>30</v>
      </c>
      <c r="L16" s="243"/>
      <c r="M16" s="243"/>
      <c r="N16" s="238" t="s">
        <v>150</v>
      </c>
      <c r="O16" s="85" t="s">
        <v>30</v>
      </c>
      <c r="P16" s="244">
        <f t="shared" si="0"/>
        <v>5.93</v>
      </c>
      <c r="Q16" s="85" t="s">
        <v>30</v>
      </c>
    </row>
    <row r="17" s="148" customFormat="1" spans="1:17">
      <c r="A17" s="85">
        <v>11</v>
      </c>
      <c r="B17" s="236" t="s">
        <v>169</v>
      </c>
      <c r="C17" s="237" t="s">
        <v>170</v>
      </c>
      <c r="D17" s="236" t="s">
        <v>30</v>
      </c>
      <c r="E17" s="236" t="s">
        <v>88</v>
      </c>
      <c r="F17" s="236">
        <v>1</v>
      </c>
      <c r="G17" s="238">
        <v>0.22</v>
      </c>
      <c r="H17" s="239" t="s">
        <v>30</v>
      </c>
      <c r="I17" s="85" t="s">
        <v>30</v>
      </c>
      <c r="J17" s="85" t="s">
        <v>30</v>
      </c>
      <c r="K17" s="243" t="s">
        <v>30</v>
      </c>
      <c r="L17" s="243"/>
      <c r="M17" s="243"/>
      <c r="N17" s="238" t="s">
        <v>150</v>
      </c>
      <c r="O17" s="85" t="s">
        <v>30</v>
      </c>
      <c r="P17" s="244">
        <f t="shared" si="0"/>
        <v>0.22</v>
      </c>
      <c r="Q17" s="85" t="s">
        <v>30</v>
      </c>
    </row>
    <row r="18" s="148" customFormat="1" spans="1:17">
      <c r="A18" s="85">
        <v>12</v>
      </c>
      <c r="B18" s="236" t="s">
        <v>171</v>
      </c>
      <c r="C18" s="237" t="s">
        <v>172</v>
      </c>
      <c r="D18" s="236" t="s">
        <v>30</v>
      </c>
      <c r="E18" s="236" t="s">
        <v>88</v>
      </c>
      <c r="F18" s="236">
        <v>1</v>
      </c>
      <c r="G18" s="238">
        <v>0.3363</v>
      </c>
      <c r="H18" s="239" t="s">
        <v>30</v>
      </c>
      <c r="I18" s="85" t="s">
        <v>30</v>
      </c>
      <c r="J18" s="85" t="s">
        <v>30</v>
      </c>
      <c r="K18" s="243" t="s">
        <v>30</v>
      </c>
      <c r="L18" s="243"/>
      <c r="M18" s="243"/>
      <c r="N18" s="238" t="s">
        <v>150</v>
      </c>
      <c r="O18" s="85" t="s">
        <v>30</v>
      </c>
      <c r="P18" s="244">
        <f t="shared" si="0"/>
        <v>0.3363</v>
      </c>
      <c r="Q18" s="85" t="s">
        <v>30</v>
      </c>
    </row>
    <row r="19" s="148" customFormat="1" ht="26" spans="1:17">
      <c r="A19" s="85">
        <v>13</v>
      </c>
      <c r="B19" s="236" t="s">
        <v>173</v>
      </c>
      <c r="C19" s="237" t="s">
        <v>174</v>
      </c>
      <c r="D19" s="236" t="s">
        <v>30</v>
      </c>
      <c r="E19" s="236" t="s">
        <v>88</v>
      </c>
      <c r="F19" s="236">
        <v>1</v>
      </c>
      <c r="G19" s="238">
        <v>0.6266</v>
      </c>
      <c r="H19" s="239" t="s">
        <v>30</v>
      </c>
      <c r="I19" s="85" t="s">
        <v>30</v>
      </c>
      <c r="J19" s="85" t="s">
        <v>30</v>
      </c>
      <c r="K19" s="243" t="s">
        <v>30</v>
      </c>
      <c r="L19" s="243"/>
      <c r="M19" s="243"/>
      <c r="N19" s="238" t="s">
        <v>150</v>
      </c>
      <c r="O19" s="85" t="s">
        <v>30</v>
      </c>
      <c r="P19" s="244">
        <f t="shared" si="0"/>
        <v>0.6266</v>
      </c>
      <c r="Q19" s="85" t="s">
        <v>30</v>
      </c>
    </row>
    <row r="20" s="148" customFormat="1" spans="1:17">
      <c r="A20" s="85">
        <v>14</v>
      </c>
      <c r="B20" s="236" t="s">
        <v>175</v>
      </c>
      <c r="C20" s="237" t="s">
        <v>176</v>
      </c>
      <c r="D20" s="236" t="s">
        <v>30</v>
      </c>
      <c r="E20" s="236" t="s">
        <v>88</v>
      </c>
      <c r="F20" s="236">
        <v>1</v>
      </c>
      <c r="G20" s="238">
        <v>0.79</v>
      </c>
      <c r="H20" s="239" t="s">
        <v>30</v>
      </c>
      <c r="I20" s="85" t="s">
        <v>30</v>
      </c>
      <c r="J20" s="85" t="s">
        <v>30</v>
      </c>
      <c r="K20" s="243" t="s">
        <v>30</v>
      </c>
      <c r="L20" s="243"/>
      <c r="M20" s="243"/>
      <c r="N20" s="238" t="s">
        <v>150</v>
      </c>
      <c r="O20" s="85" t="s">
        <v>30</v>
      </c>
      <c r="P20" s="244">
        <f t="shared" si="0"/>
        <v>0.79</v>
      </c>
      <c r="Q20" s="85" t="s">
        <v>30</v>
      </c>
    </row>
    <row r="21" s="148" customFormat="1" ht="26" spans="1:17">
      <c r="A21" s="85">
        <v>15</v>
      </c>
      <c r="B21" s="236" t="s">
        <v>177</v>
      </c>
      <c r="C21" s="237" t="s">
        <v>178</v>
      </c>
      <c r="D21" s="236" t="s">
        <v>30</v>
      </c>
      <c r="E21" s="236" t="s">
        <v>88</v>
      </c>
      <c r="F21" s="236">
        <v>1</v>
      </c>
      <c r="G21" s="238">
        <v>5.409</v>
      </c>
      <c r="H21" s="239" t="s">
        <v>30</v>
      </c>
      <c r="I21" s="85" t="s">
        <v>30</v>
      </c>
      <c r="J21" s="85" t="s">
        <v>30</v>
      </c>
      <c r="K21" s="243" t="s">
        <v>30</v>
      </c>
      <c r="L21" s="243"/>
      <c r="M21" s="243"/>
      <c r="N21" s="238" t="s">
        <v>150</v>
      </c>
      <c r="O21" s="85" t="s">
        <v>30</v>
      </c>
      <c r="P21" s="244">
        <f t="shared" si="0"/>
        <v>5.409</v>
      </c>
      <c r="Q21" s="85" t="s">
        <v>30</v>
      </c>
    </row>
    <row r="22" s="148" customFormat="1" spans="1:17">
      <c r="A22" s="85">
        <v>16</v>
      </c>
      <c r="B22" s="236" t="s">
        <v>179</v>
      </c>
      <c r="C22" s="237" t="s">
        <v>180</v>
      </c>
      <c r="D22" s="236" t="s">
        <v>30</v>
      </c>
      <c r="E22" s="236" t="s">
        <v>88</v>
      </c>
      <c r="F22" s="236">
        <v>1</v>
      </c>
      <c r="G22" s="238">
        <v>16.6</v>
      </c>
      <c r="H22" s="239" t="s">
        <v>30</v>
      </c>
      <c r="I22" s="85" t="s">
        <v>30</v>
      </c>
      <c r="J22" s="85" t="s">
        <v>30</v>
      </c>
      <c r="K22" s="243" t="s">
        <v>30</v>
      </c>
      <c r="L22" s="243"/>
      <c r="M22" s="243"/>
      <c r="N22" s="238" t="s">
        <v>150</v>
      </c>
      <c r="O22" s="85" t="s">
        <v>30</v>
      </c>
      <c r="P22" s="244">
        <f t="shared" si="0"/>
        <v>16.6</v>
      </c>
      <c r="Q22" s="85" t="s">
        <v>30</v>
      </c>
    </row>
    <row r="23" s="148" customFormat="1" spans="1:17">
      <c r="A23" s="85">
        <v>17</v>
      </c>
      <c r="B23" s="236" t="s">
        <v>181</v>
      </c>
      <c r="C23" s="237" t="s">
        <v>182</v>
      </c>
      <c r="D23" s="236" t="s">
        <v>30</v>
      </c>
      <c r="E23" s="236" t="s">
        <v>88</v>
      </c>
      <c r="F23" s="236">
        <v>2</v>
      </c>
      <c r="G23" s="238">
        <v>0.5</v>
      </c>
      <c r="H23" s="239" t="s">
        <v>30</v>
      </c>
      <c r="I23" s="85" t="s">
        <v>30</v>
      </c>
      <c r="J23" s="85" t="s">
        <v>30</v>
      </c>
      <c r="K23" s="243" t="s">
        <v>30</v>
      </c>
      <c r="L23" s="243"/>
      <c r="M23" s="243"/>
      <c r="N23" s="238" t="s">
        <v>150</v>
      </c>
      <c r="O23" s="85" t="s">
        <v>30</v>
      </c>
      <c r="P23" s="244">
        <f t="shared" si="0"/>
        <v>1</v>
      </c>
      <c r="Q23" s="85" t="s">
        <v>30</v>
      </c>
    </row>
    <row r="24" s="148" customFormat="1" spans="1:17">
      <c r="A24" s="85">
        <v>18</v>
      </c>
      <c r="B24" s="236" t="s">
        <v>183</v>
      </c>
      <c r="C24" s="237" t="s">
        <v>184</v>
      </c>
      <c r="D24" s="236" t="s">
        <v>30</v>
      </c>
      <c r="E24" s="236" t="s">
        <v>88</v>
      </c>
      <c r="F24" s="236">
        <v>2</v>
      </c>
      <c r="G24" s="238">
        <v>0.67</v>
      </c>
      <c r="H24" s="239" t="s">
        <v>30</v>
      </c>
      <c r="I24" s="85" t="s">
        <v>30</v>
      </c>
      <c r="J24" s="85" t="s">
        <v>30</v>
      </c>
      <c r="K24" s="243" t="s">
        <v>30</v>
      </c>
      <c r="L24" s="243"/>
      <c r="M24" s="243"/>
      <c r="N24" s="238" t="s">
        <v>150</v>
      </c>
      <c r="O24" s="85" t="s">
        <v>30</v>
      </c>
      <c r="P24" s="244">
        <f t="shared" si="0"/>
        <v>1.34</v>
      </c>
      <c r="Q24" s="85" t="s">
        <v>30</v>
      </c>
    </row>
    <row r="25" s="148" customFormat="1" spans="1:17">
      <c r="A25" s="85">
        <v>19</v>
      </c>
      <c r="B25" s="236" t="s">
        <v>185</v>
      </c>
      <c r="C25" s="237" t="s">
        <v>186</v>
      </c>
      <c r="D25" s="236" t="s">
        <v>30</v>
      </c>
      <c r="E25" s="236" t="s">
        <v>88</v>
      </c>
      <c r="F25" s="236">
        <v>2</v>
      </c>
      <c r="G25" s="238">
        <v>0.129026548672566</v>
      </c>
      <c r="H25" s="239" t="s">
        <v>30</v>
      </c>
      <c r="I25" s="85" t="s">
        <v>30</v>
      </c>
      <c r="J25" s="85" t="s">
        <v>30</v>
      </c>
      <c r="K25" s="243" t="s">
        <v>30</v>
      </c>
      <c r="L25" s="243"/>
      <c r="M25" s="243"/>
      <c r="N25" s="238" t="s">
        <v>150</v>
      </c>
      <c r="O25" s="85" t="s">
        <v>30</v>
      </c>
      <c r="P25" s="244">
        <f t="shared" si="0"/>
        <v>0.258053097345132</v>
      </c>
      <c r="Q25" s="85" t="s">
        <v>30</v>
      </c>
    </row>
    <row r="26" s="148" customFormat="1" spans="1:17">
      <c r="A26" s="85">
        <v>20</v>
      </c>
      <c r="B26" s="236" t="s">
        <v>187</v>
      </c>
      <c r="C26" s="237" t="s">
        <v>188</v>
      </c>
      <c r="D26" s="236" t="s">
        <v>30</v>
      </c>
      <c r="E26" s="236" t="s">
        <v>88</v>
      </c>
      <c r="F26" s="236">
        <v>1</v>
      </c>
      <c r="G26" s="238">
        <v>0.53</v>
      </c>
      <c r="H26" s="239" t="s">
        <v>30</v>
      </c>
      <c r="I26" s="85" t="s">
        <v>30</v>
      </c>
      <c r="J26" s="85" t="s">
        <v>30</v>
      </c>
      <c r="K26" s="243" t="s">
        <v>30</v>
      </c>
      <c r="L26" s="243"/>
      <c r="M26" s="243"/>
      <c r="N26" s="238" t="s">
        <v>150</v>
      </c>
      <c r="O26" s="85" t="s">
        <v>30</v>
      </c>
      <c r="P26" s="244">
        <f t="shared" si="0"/>
        <v>0.53</v>
      </c>
      <c r="Q26" s="85" t="s">
        <v>30</v>
      </c>
    </row>
    <row r="27" s="148" customFormat="1" spans="1:17">
      <c r="A27" s="85">
        <v>21</v>
      </c>
      <c r="B27" s="236" t="s">
        <v>189</v>
      </c>
      <c r="C27" s="237" t="s">
        <v>190</v>
      </c>
      <c r="D27" s="236" t="s">
        <v>30</v>
      </c>
      <c r="E27" s="236" t="s">
        <v>88</v>
      </c>
      <c r="F27" s="236">
        <v>1</v>
      </c>
      <c r="G27" s="238">
        <v>0.13</v>
      </c>
      <c r="H27" s="239" t="s">
        <v>30</v>
      </c>
      <c r="I27" s="85" t="s">
        <v>30</v>
      </c>
      <c r="J27" s="85" t="s">
        <v>30</v>
      </c>
      <c r="K27" s="243" t="s">
        <v>30</v>
      </c>
      <c r="L27" s="243"/>
      <c r="M27" s="243"/>
      <c r="N27" s="238" t="s">
        <v>150</v>
      </c>
      <c r="O27" s="85" t="s">
        <v>30</v>
      </c>
      <c r="P27" s="244">
        <f t="shared" si="0"/>
        <v>0.13</v>
      </c>
      <c r="Q27" s="85" t="s">
        <v>30</v>
      </c>
    </row>
    <row r="28" s="148" customFormat="1" spans="1:17">
      <c r="A28" s="85">
        <v>22</v>
      </c>
      <c r="B28" s="236" t="s">
        <v>189</v>
      </c>
      <c r="C28" s="237" t="s">
        <v>190</v>
      </c>
      <c r="D28" s="236" t="s">
        <v>30</v>
      </c>
      <c r="E28" s="236" t="s">
        <v>88</v>
      </c>
      <c r="F28" s="236">
        <v>1</v>
      </c>
      <c r="G28" s="238">
        <v>0.13</v>
      </c>
      <c r="H28" s="239" t="s">
        <v>30</v>
      </c>
      <c r="I28" s="85" t="s">
        <v>30</v>
      </c>
      <c r="J28" s="85" t="s">
        <v>30</v>
      </c>
      <c r="K28" s="243" t="s">
        <v>30</v>
      </c>
      <c r="L28" s="243"/>
      <c r="M28" s="243"/>
      <c r="N28" s="238" t="s">
        <v>150</v>
      </c>
      <c r="O28" s="85" t="s">
        <v>30</v>
      </c>
      <c r="P28" s="244">
        <f t="shared" si="0"/>
        <v>0.13</v>
      </c>
      <c r="Q28" s="85" t="s">
        <v>30</v>
      </c>
    </row>
    <row r="29" s="148" customFormat="1" spans="1:17">
      <c r="A29" s="85">
        <v>23</v>
      </c>
      <c r="B29" s="236" t="s">
        <v>189</v>
      </c>
      <c r="C29" s="237" t="s">
        <v>190</v>
      </c>
      <c r="D29" s="236" t="s">
        <v>30</v>
      </c>
      <c r="E29" s="236" t="s">
        <v>88</v>
      </c>
      <c r="F29" s="236">
        <v>1</v>
      </c>
      <c r="G29" s="238">
        <v>0.13</v>
      </c>
      <c r="H29" s="239" t="s">
        <v>30</v>
      </c>
      <c r="I29" s="85" t="s">
        <v>30</v>
      </c>
      <c r="J29" s="85" t="s">
        <v>30</v>
      </c>
      <c r="K29" s="243" t="s">
        <v>30</v>
      </c>
      <c r="L29" s="243"/>
      <c r="M29" s="243"/>
      <c r="N29" s="238" t="s">
        <v>150</v>
      </c>
      <c r="O29" s="85" t="s">
        <v>30</v>
      </c>
      <c r="P29" s="244">
        <f t="shared" si="0"/>
        <v>0.13</v>
      </c>
      <c r="Q29" s="85" t="s">
        <v>30</v>
      </c>
    </row>
    <row r="30" s="148" customFormat="1" spans="1:17">
      <c r="A30" s="85">
        <v>24</v>
      </c>
      <c r="B30" s="236" t="s">
        <v>191</v>
      </c>
      <c r="C30" s="237" t="s">
        <v>192</v>
      </c>
      <c r="D30" s="236" t="s">
        <v>30</v>
      </c>
      <c r="E30" s="236" t="s">
        <v>88</v>
      </c>
      <c r="F30" s="236">
        <v>4</v>
      </c>
      <c r="G30" s="238">
        <v>0.039451698</v>
      </c>
      <c r="H30" s="239" t="s">
        <v>30</v>
      </c>
      <c r="I30" s="85" t="s">
        <v>30</v>
      </c>
      <c r="J30" s="85" t="s">
        <v>30</v>
      </c>
      <c r="K30" s="243" t="s">
        <v>30</v>
      </c>
      <c r="L30" s="243"/>
      <c r="M30" s="243"/>
      <c r="N30" s="238" t="s">
        <v>150</v>
      </c>
      <c r="O30" s="85" t="s">
        <v>30</v>
      </c>
      <c r="P30" s="244">
        <f t="shared" si="0"/>
        <v>0.157806792</v>
      </c>
      <c r="Q30" s="85" t="s">
        <v>30</v>
      </c>
    </row>
    <row r="31" s="148" customFormat="1" spans="1:17">
      <c r="A31" s="85">
        <v>25</v>
      </c>
      <c r="B31" s="236" t="s">
        <v>193</v>
      </c>
      <c r="C31" s="237" t="s">
        <v>194</v>
      </c>
      <c r="D31" s="236" t="s">
        <v>30</v>
      </c>
      <c r="E31" s="236" t="s">
        <v>88</v>
      </c>
      <c r="F31" s="236">
        <v>1</v>
      </c>
      <c r="G31" s="238">
        <v>0.7538</v>
      </c>
      <c r="H31" s="239" t="s">
        <v>30</v>
      </c>
      <c r="I31" s="85" t="s">
        <v>30</v>
      </c>
      <c r="J31" s="85" t="s">
        <v>30</v>
      </c>
      <c r="K31" s="243" t="s">
        <v>30</v>
      </c>
      <c r="L31" s="243"/>
      <c r="M31" s="243"/>
      <c r="N31" s="238" t="s">
        <v>150</v>
      </c>
      <c r="O31" s="85" t="s">
        <v>30</v>
      </c>
      <c r="P31" s="244">
        <f t="shared" si="0"/>
        <v>0.7538</v>
      </c>
      <c r="Q31" s="85" t="s">
        <v>30</v>
      </c>
    </row>
    <row r="32" s="148" customFormat="1" spans="1:17">
      <c r="A32" s="85">
        <v>26</v>
      </c>
      <c r="B32" s="236" t="s">
        <v>195</v>
      </c>
      <c r="C32" s="237" t="s">
        <v>196</v>
      </c>
      <c r="D32" s="236" t="s">
        <v>30</v>
      </c>
      <c r="E32" s="236" t="s">
        <v>88</v>
      </c>
      <c r="F32" s="236">
        <v>1</v>
      </c>
      <c r="G32" s="238">
        <v>0.7538</v>
      </c>
      <c r="H32" s="239" t="s">
        <v>30</v>
      </c>
      <c r="I32" s="85" t="s">
        <v>30</v>
      </c>
      <c r="J32" s="85" t="s">
        <v>30</v>
      </c>
      <c r="K32" s="243" t="s">
        <v>30</v>
      </c>
      <c r="L32" s="243"/>
      <c r="M32" s="243"/>
      <c r="N32" s="238" t="s">
        <v>150</v>
      </c>
      <c r="O32" s="85" t="s">
        <v>30</v>
      </c>
      <c r="P32" s="244">
        <f t="shared" si="0"/>
        <v>0.7538</v>
      </c>
      <c r="Q32" s="85" t="s">
        <v>30</v>
      </c>
    </row>
    <row r="33" s="148" customFormat="1" spans="1:17">
      <c r="A33" s="85">
        <v>27</v>
      </c>
      <c r="B33" s="236" t="s">
        <v>197</v>
      </c>
      <c r="C33" s="237" t="s">
        <v>198</v>
      </c>
      <c r="D33" s="236" t="s">
        <v>30</v>
      </c>
      <c r="E33" s="236" t="s">
        <v>88</v>
      </c>
      <c r="F33" s="236">
        <v>2</v>
      </c>
      <c r="G33" s="238">
        <v>0.68</v>
      </c>
      <c r="H33" s="239" t="s">
        <v>30</v>
      </c>
      <c r="I33" s="85" t="s">
        <v>30</v>
      </c>
      <c r="J33" s="85" t="s">
        <v>30</v>
      </c>
      <c r="K33" s="243" t="s">
        <v>30</v>
      </c>
      <c r="L33" s="243"/>
      <c r="M33" s="243"/>
      <c r="N33" s="238" t="s">
        <v>150</v>
      </c>
      <c r="O33" s="85" t="s">
        <v>30</v>
      </c>
      <c r="P33" s="244">
        <f t="shared" si="0"/>
        <v>1.36</v>
      </c>
      <c r="Q33" s="85" t="s">
        <v>30</v>
      </c>
    </row>
    <row r="34" s="148" customFormat="1" spans="1:17">
      <c r="A34" s="85">
        <v>28</v>
      </c>
      <c r="B34" s="236" t="s">
        <v>175</v>
      </c>
      <c r="C34" s="237" t="s">
        <v>176</v>
      </c>
      <c r="D34" s="236" t="s">
        <v>30</v>
      </c>
      <c r="E34" s="236" t="s">
        <v>88</v>
      </c>
      <c r="F34" s="236">
        <v>1</v>
      </c>
      <c r="G34" s="238">
        <v>0.79</v>
      </c>
      <c r="H34" s="239" t="s">
        <v>30</v>
      </c>
      <c r="I34" s="85" t="s">
        <v>30</v>
      </c>
      <c r="J34" s="85" t="s">
        <v>30</v>
      </c>
      <c r="K34" s="243" t="s">
        <v>30</v>
      </c>
      <c r="L34" s="243"/>
      <c r="M34" s="243"/>
      <c r="N34" s="238" t="s">
        <v>150</v>
      </c>
      <c r="O34" s="85" t="s">
        <v>30</v>
      </c>
      <c r="P34" s="244">
        <f t="shared" si="0"/>
        <v>0.79</v>
      </c>
      <c r="Q34" s="85" t="s">
        <v>30</v>
      </c>
    </row>
    <row r="35" s="148" customFormat="1" spans="1:17">
      <c r="A35" s="85">
        <v>29</v>
      </c>
      <c r="B35" s="236" t="s">
        <v>199</v>
      </c>
      <c r="C35" s="237" t="s">
        <v>200</v>
      </c>
      <c r="D35" s="236" t="s">
        <v>30</v>
      </c>
      <c r="E35" s="236" t="s">
        <v>88</v>
      </c>
      <c r="F35" s="236">
        <v>1</v>
      </c>
      <c r="G35" s="238">
        <v>1.5</v>
      </c>
      <c r="H35" s="239" t="s">
        <v>30</v>
      </c>
      <c r="I35" s="85" t="s">
        <v>30</v>
      </c>
      <c r="J35" s="85" t="s">
        <v>30</v>
      </c>
      <c r="K35" s="243" t="s">
        <v>30</v>
      </c>
      <c r="L35" s="243"/>
      <c r="M35" s="243"/>
      <c r="N35" s="238" t="s">
        <v>150</v>
      </c>
      <c r="O35" s="85" t="s">
        <v>30</v>
      </c>
      <c r="P35" s="244">
        <f t="shared" si="0"/>
        <v>1.5</v>
      </c>
      <c r="Q35" s="85" t="s">
        <v>30</v>
      </c>
    </row>
    <row r="36" s="148" customFormat="1" spans="1:17">
      <c r="A36" s="85">
        <v>30</v>
      </c>
      <c r="B36" s="236" t="s">
        <v>201</v>
      </c>
      <c r="C36" s="237" t="s">
        <v>202</v>
      </c>
      <c r="D36" s="236" t="s">
        <v>30</v>
      </c>
      <c r="E36" s="236" t="s">
        <v>88</v>
      </c>
      <c r="F36" s="236">
        <v>1</v>
      </c>
      <c r="G36" s="238">
        <v>0.092</v>
      </c>
      <c r="H36" s="239" t="s">
        <v>30</v>
      </c>
      <c r="I36" s="85" t="s">
        <v>30</v>
      </c>
      <c r="J36" s="85" t="s">
        <v>30</v>
      </c>
      <c r="K36" s="243" t="s">
        <v>30</v>
      </c>
      <c r="L36" s="243"/>
      <c r="M36" s="243"/>
      <c r="N36" s="238" t="s">
        <v>150</v>
      </c>
      <c r="O36" s="85" t="s">
        <v>30</v>
      </c>
      <c r="P36" s="244">
        <f t="shared" ref="P36:P69" si="1">G36*F36</f>
        <v>0.092</v>
      </c>
      <c r="Q36" s="85" t="s">
        <v>30</v>
      </c>
    </row>
    <row r="37" s="148" customFormat="1" spans="1:17">
      <c r="A37" s="85">
        <v>31</v>
      </c>
      <c r="B37" s="236" t="s">
        <v>203</v>
      </c>
      <c r="C37" s="237" t="s">
        <v>204</v>
      </c>
      <c r="D37" s="236" t="s">
        <v>30</v>
      </c>
      <c r="E37" s="236" t="s">
        <v>88</v>
      </c>
      <c r="F37" s="236">
        <v>4</v>
      </c>
      <c r="G37" s="238">
        <v>0.12</v>
      </c>
      <c r="H37" s="239" t="s">
        <v>30</v>
      </c>
      <c r="I37" s="85" t="s">
        <v>30</v>
      </c>
      <c r="J37" s="85" t="s">
        <v>30</v>
      </c>
      <c r="K37" s="243" t="s">
        <v>30</v>
      </c>
      <c r="L37" s="243"/>
      <c r="M37" s="243"/>
      <c r="N37" s="238" t="s">
        <v>150</v>
      </c>
      <c r="O37" s="85" t="s">
        <v>30</v>
      </c>
      <c r="P37" s="244">
        <f t="shared" si="1"/>
        <v>0.48</v>
      </c>
      <c r="Q37" s="85" t="s">
        <v>30</v>
      </c>
    </row>
    <row r="38" s="148" customFormat="1" spans="1:17">
      <c r="A38" s="85">
        <v>32</v>
      </c>
      <c r="B38" s="236" t="s">
        <v>205</v>
      </c>
      <c r="C38" s="237" t="s">
        <v>206</v>
      </c>
      <c r="D38" s="236" t="s">
        <v>30</v>
      </c>
      <c r="E38" s="236" t="s">
        <v>88</v>
      </c>
      <c r="F38" s="236">
        <v>1</v>
      </c>
      <c r="G38" s="238">
        <v>0.1382</v>
      </c>
      <c r="H38" s="239" t="s">
        <v>30</v>
      </c>
      <c r="I38" s="85" t="s">
        <v>30</v>
      </c>
      <c r="J38" s="85" t="s">
        <v>30</v>
      </c>
      <c r="K38" s="243" t="s">
        <v>30</v>
      </c>
      <c r="L38" s="243"/>
      <c r="M38" s="243"/>
      <c r="N38" s="238" t="s">
        <v>150</v>
      </c>
      <c r="O38" s="85" t="s">
        <v>30</v>
      </c>
      <c r="P38" s="244">
        <f t="shared" si="1"/>
        <v>0.1382</v>
      </c>
      <c r="Q38" s="85" t="s">
        <v>30</v>
      </c>
    </row>
    <row r="39" s="148" customFormat="1" spans="1:17">
      <c r="A39" s="85">
        <v>33</v>
      </c>
      <c r="B39" s="236" t="s">
        <v>207</v>
      </c>
      <c r="C39" s="237" t="s">
        <v>208</v>
      </c>
      <c r="D39" s="236" t="s">
        <v>30</v>
      </c>
      <c r="E39" s="236" t="s">
        <v>88</v>
      </c>
      <c r="F39" s="236">
        <v>2</v>
      </c>
      <c r="G39" s="238">
        <v>0.046</v>
      </c>
      <c r="H39" s="239" t="s">
        <v>30</v>
      </c>
      <c r="I39" s="85" t="s">
        <v>30</v>
      </c>
      <c r="J39" s="85" t="s">
        <v>30</v>
      </c>
      <c r="K39" s="243" t="s">
        <v>30</v>
      </c>
      <c r="L39" s="243"/>
      <c r="M39" s="243"/>
      <c r="N39" s="238" t="s">
        <v>150</v>
      </c>
      <c r="O39" s="85" t="s">
        <v>30</v>
      </c>
      <c r="P39" s="244">
        <f t="shared" si="1"/>
        <v>0.092</v>
      </c>
      <c r="Q39" s="85" t="s">
        <v>30</v>
      </c>
    </row>
    <row r="40" s="227" customFormat="1" spans="1:17">
      <c r="A40" s="85">
        <v>34</v>
      </c>
      <c r="B40" s="212" t="s">
        <v>209</v>
      </c>
      <c r="C40" s="237" t="s">
        <v>210</v>
      </c>
      <c r="D40" s="212" t="s">
        <v>30</v>
      </c>
      <c r="E40" s="212" t="s">
        <v>88</v>
      </c>
      <c r="F40" s="212">
        <v>1</v>
      </c>
      <c r="G40" s="240">
        <v>51.9705689</v>
      </c>
      <c r="H40" s="239" t="s">
        <v>30</v>
      </c>
      <c r="I40" s="80" t="s">
        <v>30</v>
      </c>
      <c r="J40" s="80" t="s">
        <v>30</v>
      </c>
      <c r="K40" s="243" t="s">
        <v>30</v>
      </c>
      <c r="L40" s="243"/>
      <c r="M40" s="243"/>
      <c r="N40" s="240" t="s">
        <v>150</v>
      </c>
      <c r="O40" s="80" t="s">
        <v>30</v>
      </c>
      <c r="P40" s="245">
        <f t="shared" si="1"/>
        <v>51.9705689</v>
      </c>
      <c r="Q40" s="80" t="s">
        <v>30</v>
      </c>
    </row>
    <row r="41" s="148" customFormat="1" spans="1:17">
      <c r="A41" s="85">
        <v>35</v>
      </c>
      <c r="B41" s="236" t="s">
        <v>211</v>
      </c>
      <c r="C41" s="237" t="s">
        <v>212</v>
      </c>
      <c r="D41" s="236" t="s">
        <v>30</v>
      </c>
      <c r="E41" s="236" t="s">
        <v>88</v>
      </c>
      <c r="F41" s="236">
        <v>4</v>
      </c>
      <c r="G41" s="238">
        <v>0.092</v>
      </c>
      <c r="H41" s="239" t="s">
        <v>30</v>
      </c>
      <c r="I41" s="85" t="s">
        <v>30</v>
      </c>
      <c r="J41" s="85" t="s">
        <v>30</v>
      </c>
      <c r="K41" s="243" t="s">
        <v>30</v>
      </c>
      <c r="L41" s="243"/>
      <c r="M41" s="243"/>
      <c r="N41" s="238" t="s">
        <v>150</v>
      </c>
      <c r="O41" s="85" t="s">
        <v>30</v>
      </c>
      <c r="P41" s="244">
        <f t="shared" si="1"/>
        <v>0.368</v>
      </c>
      <c r="Q41" s="85" t="s">
        <v>30</v>
      </c>
    </row>
    <row r="42" s="148" customFormat="1" spans="1:17">
      <c r="A42" s="85">
        <v>36</v>
      </c>
      <c r="B42" s="236" t="s">
        <v>213</v>
      </c>
      <c r="C42" s="237" t="s">
        <v>214</v>
      </c>
      <c r="D42" s="236" t="s">
        <v>30</v>
      </c>
      <c r="E42" s="236" t="s">
        <v>88</v>
      </c>
      <c r="F42" s="236">
        <v>2</v>
      </c>
      <c r="G42" s="238">
        <v>1.03</v>
      </c>
      <c r="H42" s="239" t="s">
        <v>30</v>
      </c>
      <c r="I42" s="85" t="s">
        <v>30</v>
      </c>
      <c r="J42" s="85" t="s">
        <v>30</v>
      </c>
      <c r="K42" s="243" t="s">
        <v>30</v>
      </c>
      <c r="L42" s="243"/>
      <c r="M42" s="243"/>
      <c r="N42" s="238" t="s">
        <v>150</v>
      </c>
      <c r="O42" s="85" t="s">
        <v>30</v>
      </c>
      <c r="P42" s="244">
        <f t="shared" si="1"/>
        <v>2.06</v>
      </c>
      <c r="Q42" s="85" t="s">
        <v>30</v>
      </c>
    </row>
    <row r="43" s="148" customFormat="1" spans="1:17">
      <c r="A43" s="85">
        <v>37</v>
      </c>
      <c r="B43" s="236" t="s">
        <v>215</v>
      </c>
      <c r="C43" s="237" t="s">
        <v>216</v>
      </c>
      <c r="D43" s="236" t="s">
        <v>30</v>
      </c>
      <c r="E43" s="236" t="s">
        <v>88</v>
      </c>
      <c r="F43" s="236">
        <v>2</v>
      </c>
      <c r="G43" s="238">
        <v>0.252</v>
      </c>
      <c r="H43" s="239" t="s">
        <v>30</v>
      </c>
      <c r="I43" s="85" t="s">
        <v>30</v>
      </c>
      <c r="J43" s="85" t="s">
        <v>30</v>
      </c>
      <c r="K43" s="243" t="s">
        <v>30</v>
      </c>
      <c r="L43" s="243"/>
      <c r="M43" s="243"/>
      <c r="N43" s="238" t="s">
        <v>150</v>
      </c>
      <c r="O43" s="85" t="s">
        <v>30</v>
      </c>
      <c r="P43" s="244">
        <f t="shared" si="1"/>
        <v>0.504</v>
      </c>
      <c r="Q43" s="85" t="s">
        <v>30</v>
      </c>
    </row>
    <row r="44" s="148" customFormat="1" spans="1:17">
      <c r="A44" s="85">
        <v>38</v>
      </c>
      <c r="B44" s="236" t="s">
        <v>217</v>
      </c>
      <c r="C44" s="237" t="s">
        <v>218</v>
      </c>
      <c r="D44" s="236" t="s">
        <v>30</v>
      </c>
      <c r="E44" s="236" t="s">
        <v>88</v>
      </c>
      <c r="F44" s="236">
        <v>12</v>
      </c>
      <c r="G44" s="238">
        <v>0.0058</v>
      </c>
      <c r="H44" s="239" t="s">
        <v>30</v>
      </c>
      <c r="I44" s="85" t="s">
        <v>30</v>
      </c>
      <c r="J44" s="85" t="s">
        <v>30</v>
      </c>
      <c r="K44" s="243" t="s">
        <v>30</v>
      </c>
      <c r="L44" s="243"/>
      <c r="M44" s="243"/>
      <c r="N44" s="238" t="s">
        <v>150</v>
      </c>
      <c r="O44" s="85" t="s">
        <v>30</v>
      </c>
      <c r="P44" s="244">
        <f t="shared" si="1"/>
        <v>0.0696</v>
      </c>
      <c r="Q44" s="85" t="s">
        <v>30</v>
      </c>
    </row>
    <row r="45" s="148" customFormat="1" spans="1:17">
      <c r="A45" s="85">
        <v>39</v>
      </c>
      <c r="B45" s="236" t="s">
        <v>219</v>
      </c>
      <c r="C45" s="237" t="s">
        <v>220</v>
      </c>
      <c r="D45" s="236" t="s">
        <v>30</v>
      </c>
      <c r="E45" s="236" t="s">
        <v>88</v>
      </c>
      <c r="F45" s="236">
        <v>1</v>
      </c>
      <c r="G45" s="238">
        <v>57.25687954</v>
      </c>
      <c r="H45" s="239" t="s">
        <v>30</v>
      </c>
      <c r="I45" s="85" t="s">
        <v>30</v>
      </c>
      <c r="J45" s="85" t="s">
        <v>30</v>
      </c>
      <c r="K45" s="243" t="s">
        <v>30</v>
      </c>
      <c r="L45" s="243"/>
      <c r="M45" s="243"/>
      <c r="N45" s="238" t="s">
        <v>150</v>
      </c>
      <c r="O45" s="85" t="s">
        <v>30</v>
      </c>
      <c r="P45" s="244">
        <f t="shared" si="1"/>
        <v>57.25687954</v>
      </c>
      <c r="Q45" s="85" t="s">
        <v>30</v>
      </c>
    </row>
    <row r="46" s="148" customFormat="1" spans="1:17">
      <c r="A46" s="85">
        <v>40</v>
      </c>
      <c r="B46" s="236" t="s">
        <v>221</v>
      </c>
      <c r="C46" s="237" t="s">
        <v>222</v>
      </c>
      <c r="D46" s="236" t="s">
        <v>30</v>
      </c>
      <c r="E46" s="236" t="s">
        <v>88</v>
      </c>
      <c r="F46" s="236">
        <v>2</v>
      </c>
      <c r="G46" s="238">
        <v>0.1111</v>
      </c>
      <c r="H46" s="239" t="s">
        <v>30</v>
      </c>
      <c r="I46" s="85" t="s">
        <v>30</v>
      </c>
      <c r="J46" s="85" t="s">
        <v>30</v>
      </c>
      <c r="K46" s="243" t="s">
        <v>30</v>
      </c>
      <c r="L46" s="243"/>
      <c r="M46" s="243"/>
      <c r="N46" s="238" t="s">
        <v>150</v>
      </c>
      <c r="O46" s="85" t="s">
        <v>30</v>
      </c>
      <c r="P46" s="244">
        <f t="shared" si="1"/>
        <v>0.2222</v>
      </c>
      <c r="Q46" s="85" t="s">
        <v>30</v>
      </c>
    </row>
    <row r="47" s="148" customFormat="1" spans="1:17">
      <c r="A47" s="85">
        <v>41</v>
      </c>
      <c r="B47" s="236" t="s">
        <v>211</v>
      </c>
      <c r="C47" s="237" t="s">
        <v>212</v>
      </c>
      <c r="D47" s="236" t="s">
        <v>30</v>
      </c>
      <c r="E47" s="236" t="s">
        <v>88</v>
      </c>
      <c r="F47" s="236">
        <v>4</v>
      </c>
      <c r="G47" s="238">
        <v>0.092</v>
      </c>
      <c r="H47" s="239" t="s">
        <v>30</v>
      </c>
      <c r="I47" s="85" t="s">
        <v>30</v>
      </c>
      <c r="J47" s="85" t="s">
        <v>30</v>
      </c>
      <c r="K47" s="243" t="s">
        <v>30</v>
      </c>
      <c r="L47" s="243"/>
      <c r="M47" s="243"/>
      <c r="N47" s="238" t="s">
        <v>150</v>
      </c>
      <c r="O47" s="85" t="s">
        <v>30</v>
      </c>
      <c r="P47" s="244">
        <f t="shared" si="1"/>
        <v>0.368</v>
      </c>
      <c r="Q47" s="85" t="s">
        <v>30</v>
      </c>
    </row>
    <row r="48" s="148" customFormat="1" spans="1:17">
      <c r="A48" s="85">
        <v>42</v>
      </c>
      <c r="B48" s="236" t="s">
        <v>217</v>
      </c>
      <c r="C48" s="237" t="s">
        <v>218</v>
      </c>
      <c r="D48" s="236" t="s">
        <v>30</v>
      </c>
      <c r="E48" s="236" t="s">
        <v>88</v>
      </c>
      <c r="F48" s="236">
        <v>16</v>
      </c>
      <c r="G48" s="238">
        <v>0.0058</v>
      </c>
      <c r="H48" s="239" t="s">
        <v>30</v>
      </c>
      <c r="I48" s="85" t="s">
        <v>30</v>
      </c>
      <c r="J48" s="85" t="s">
        <v>30</v>
      </c>
      <c r="K48" s="243" t="s">
        <v>30</v>
      </c>
      <c r="L48" s="243"/>
      <c r="M48" s="243"/>
      <c r="N48" s="238" t="s">
        <v>150</v>
      </c>
      <c r="O48" s="85" t="s">
        <v>30</v>
      </c>
      <c r="P48" s="244">
        <f t="shared" si="1"/>
        <v>0.0928</v>
      </c>
      <c r="Q48" s="85" t="s">
        <v>30</v>
      </c>
    </row>
    <row r="49" s="148" customFormat="1" spans="1:17">
      <c r="A49" s="85">
        <v>43</v>
      </c>
      <c r="B49" s="236" t="s">
        <v>223</v>
      </c>
      <c r="C49" s="237" t="s">
        <v>224</v>
      </c>
      <c r="D49" s="236" t="s">
        <v>30</v>
      </c>
      <c r="E49" s="236" t="s">
        <v>88</v>
      </c>
      <c r="F49" s="236">
        <v>1</v>
      </c>
      <c r="G49" s="238">
        <v>2.31133518</v>
      </c>
      <c r="H49" s="239" t="s">
        <v>30</v>
      </c>
      <c r="I49" s="85" t="s">
        <v>30</v>
      </c>
      <c r="J49" s="85" t="s">
        <v>30</v>
      </c>
      <c r="K49" s="243" t="s">
        <v>30</v>
      </c>
      <c r="L49" s="243"/>
      <c r="M49" s="243"/>
      <c r="N49" s="238" t="s">
        <v>150</v>
      </c>
      <c r="O49" s="85" t="s">
        <v>30</v>
      </c>
      <c r="P49" s="244">
        <f t="shared" si="1"/>
        <v>2.31133518</v>
      </c>
      <c r="Q49" s="85" t="s">
        <v>30</v>
      </c>
    </row>
    <row r="50" s="148" customFormat="1" spans="1:17">
      <c r="A50" s="85">
        <v>44</v>
      </c>
      <c r="B50" s="236" t="s">
        <v>225</v>
      </c>
      <c r="C50" s="237" t="s">
        <v>226</v>
      </c>
      <c r="D50" s="236" t="s">
        <v>30</v>
      </c>
      <c r="E50" s="236" t="s">
        <v>88</v>
      </c>
      <c r="F50" s="236">
        <v>1</v>
      </c>
      <c r="G50" s="238">
        <v>15.18</v>
      </c>
      <c r="H50" s="239" t="s">
        <v>30</v>
      </c>
      <c r="I50" s="85" t="s">
        <v>30</v>
      </c>
      <c r="J50" s="85" t="s">
        <v>30</v>
      </c>
      <c r="K50" s="243" t="s">
        <v>30</v>
      </c>
      <c r="L50" s="243"/>
      <c r="M50" s="243"/>
      <c r="N50" s="238" t="s">
        <v>150</v>
      </c>
      <c r="O50" s="85" t="s">
        <v>30</v>
      </c>
      <c r="P50" s="244">
        <f t="shared" si="1"/>
        <v>15.18</v>
      </c>
      <c r="Q50" s="85" t="s">
        <v>30</v>
      </c>
    </row>
    <row r="51" s="148" customFormat="1" spans="1:17">
      <c r="A51" s="85">
        <v>45</v>
      </c>
      <c r="B51" s="236" t="s">
        <v>227</v>
      </c>
      <c r="C51" s="237" t="s">
        <v>228</v>
      </c>
      <c r="D51" s="236" t="s">
        <v>30</v>
      </c>
      <c r="E51" s="236" t="s">
        <v>88</v>
      </c>
      <c r="F51" s="236">
        <v>1</v>
      </c>
      <c r="G51" s="238">
        <v>0.57</v>
      </c>
      <c r="H51" s="239" t="s">
        <v>30</v>
      </c>
      <c r="I51" s="85" t="s">
        <v>30</v>
      </c>
      <c r="J51" s="85" t="s">
        <v>30</v>
      </c>
      <c r="K51" s="243" t="s">
        <v>30</v>
      </c>
      <c r="L51" s="243"/>
      <c r="M51" s="243"/>
      <c r="N51" s="238" t="s">
        <v>150</v>
      </c>
      <c r="O51" s="85" t="s">
        <v>30</v>
      </c>
      <c r="P51" s="244">
        <f t="shared" si="1"/>
        <v>0.57</v>
      </c>
      <c r="Q51" s="85" t="s">
        <v>30</v>
      </c>
    </row>
    <row r="52" s="148" customFormat="1" ht="26" spans="1:17">
      <c r="A52" s="85">
        <v>46</v>
      </c>
      <c r="B52" s="236" t="s">
        <v>229</v>
      </c>
      <c r="C52" s="237" t="s">
        <v>230</v>
      </c>
      <c r="D52" s="236" t="s">
        <v>30</v>
      </c>
      <c r="E52" s="236" t="s">
        <v>88</v>
      </c>
      <c r="F52" s="236">
        <v>1</v>
      </c>
      <c r="G52" s="238">
        <v>5</v>
      </c>
      <c r="H52" s="239" t="s">
        <v>30</v>
      </c>
      <c r="I52" s="85" t="s">
        <v>30</v>
      </c>
      <c r="J52" s="85" t="s">
        <v>30</v>
      </c>
      <c r="K52" s="243" t="s">
        <v>30</v>
      </c>
      <c r="L52" s="243"/>
      <c r="M52" s="243"/>
      <c r="N52" s="238" t="s">
        <v>150</v>
      </c>
      <c r="O52" s="85" t="s">
        <v>30</v>
      </c>
      <c r="P52" s="244">
        <f t="shared" si="1"/>
        <v>5</v>
      </c>
      <c r="Q52" s="85" t="s">
        <v>30</v>
      </c>
    </row>
    <row r="53" s="148" customFormat="1" spans="1:17">
      <c r="A53" s="85">
        <v>47</v>
      </c>
      <c r="B53" s="236" t="s">
        <v>189</v>
      </c>
      <c r="C53" s="237" t="s">
        <v>190</v>
      </c>
      <c r="D53" s="236" t="s">
        <v>30</v>
      </c>
      <c r="E53" s="236" t="s">
        <v>88</v>
      </c>
      <c r="F53" s="236">
        <v>1</v>
      </c>
      <c r="G53" s="238">
        <v>0.13</v>
      </c>
      <c r="H53" s="239" t="s">
        <v>30</v>
      </c>
      <c r="I53" s="85" t="s">
        <v>30</v>
      </c>
      <c r="J53" s="85" t="s">
        <v>30</v>
      </c>
      <c r="K53" s="243" t="s">
        <v>30</v>
      </c>
      <c r="L53" s="243"/>
      <c r="M53" s="243"/>
      <c r="N53" s="238" t="s">
        <v>150</v>
      </c>
      <c r="O53" s="85" t="s">
        <v>30</v>
      </c>
      <c r="P53" s="244">
        <f t="shared" si="1"/>
        <v>0.13</v>
      </c>
      <c r="Q53" s="85" t="s">
        <v>30</v>
      </c>
    </row>
    <row r="54" s="148" customFormat="1" spans="1:17">
      <c r="A54" s="85">
        <v>48</v>
      </c>
      <c r="B54" s="236" t="s">
        <v>189</v>
      </c>
      <c r="C54" s="237" t="s">
        <v>190</v>
      </c>
      <c r="D54" s="236" t="s">
        <v>30</v>
      </c>
      <c r="E54" s="236" t="s">
        <v>88</v>
      </c>
      <c r="F54" s="236">
        <v>1</v>
      </c>
      <c r="G54" s="238">
        <v>0.13</v>
      </c>
      <c r="H54" s="239" t="s">
        <v>30</v>
      </c>
      <c r="I54" s="85" t="s">
        <v>30</v>
      </c>
      <c r="J54" s="85" t="s">
        <v>30</v>
      </c>
      <c r="K54" s="243" t="s">
        <v>30</v>
      </c>
      <c r="L54" s="243"/>
      <c r="M54" s="243"/>
      <c r="N54" s="238" t="s">
        <v>150</v>
      </c>
      <c r="O54" s="85" t="s">
        <v>30</v>
      </c>
      <c r="P54" s="244">
        <f t="shared" si="1"/>
        <v>0.13</v>
      </c>
      <c r="Q54" s="85" t="s">
        <v>30</v>
      </c>
    </row>
    <row r="55" s="148" customFormat="1" spans="1:17">
      <c r="A55" s="85">
        <v>49</v>
      </c>
      <c r="B55" s="236" t="s">
        <v>189</v>
      </c>
      <c r="C55" s="237" t="s">
        <v>190</v>
      </c>
      <c r="D55" s="236" t="s">
        <v>30</v>
      </c>
      <c r="E55" s="236" t="s">
        <v>88</v>
      </c>
      <c r="F55" s="236">
        <v>1</v>
      </c>
      <c r="G55" s="238">
        <v>0.13</v>
      </c>
      <c r="H55" s="239" t="s">
        <v>30</v>
      </c>
      <c r="I55" s="85" t="s">
        <v>30</v>
      </c>
      <c r="J55" s="85" t="s">
        <v>30</v>
      </c>
      <c r="K55" s="243" t="s">
        <v>30</v>
      </c>
      <c r="L55" s="243"/>
      <c r="M55" s="243"/>
      <c r="N55" s="238" t="s">
        <v>150</v>
      </c>
      <c r="O55" s="85" t="s">
        <v>30</v>
      </c>
      <c r="P55" s="244">
        <f t="shared" si="1"/>
        <v>0.13</v>
      </c>
      <c r="Q55" s="85" t="s">
        <v>30</v>
      </c>
    </row>
    <row r="56" s="148" customFormat="1" spans="1:17">
      <c r="A56" s="85">
        <v>50</v>
      </c>
      <c r="B56" s="236" t="s">
        <v>231</v>
      </c>
      <c r="C56" s="237" t="s">
        <v>232</v>
      </c>
      <c r="D56" s="236" t="s">
        <v>30</v>
      </c>
      <c r="E56" s="236" t="s">
        <v>88</v>
      </c>
      <c r="F56" s="236">
        <v>2</v>
      </c>
      <c r="G56" s="238">
        <v>0.96</v>
      </c>
      <c r="H56" s="239" t="s">
        <v>30</v>
      </c>
      <c r="I56" s="85" t="s">
        <v>30</v>
      </c>
      <c r="J56" s="85" t="s">
        <v>30</v>
      </c>
      <c r="K56" s="243" t="s">
        <v>30</v>
      </c>
      <c r="L56" s="243"/>
      <c r="M56" s="243"/>
      <c r="N56" s="238" t="s">
        <v>150</v>
      </c>
      <c r="O56" s="85" t="s">
        <v>30</v>
      </c>
      <c r="P56" s="244">
        <f t="shared" si="1"/>
        <v>1.92</v>
      </c>
      <c r="Q56" s="85" t="s">
        <v>30</v>
      </c>
    </row>
    <row r="57" s="148" customFormat="1" ht="26" spans="1:17">
      <c r="A57" s="85">
        <v>51</v>
      </c>
      <c r="B57" s="236" t="s">
        <v>233</v>
      </c>
      <c r="C57" s="237" t="s">
        <v>234</v>
      </c>
      <c r="D57" s="236" t="s">
        <v>30</v>
      </c>
      <c r="E57" s="236" t="s">
        <v>88</v>
      </c>
      <c r="F57" s="236">
        <v>1</v>
      </c>
      <c r="G57" s="238">
        <v>4.173</v>
      </c>
      <c r="H57" s="239" t="s">
        <v>30</v>
      </c>
      <c r="I57" s="85" t="s">
        <v>30</v>
      </c>
      <c r="J57" s="85" t="s">
        <v>30</v>
      </c>
      <c r="K57" s="243" t="s">
        <v>30</v>
      </c>
      <c r="L57" s="243"/>
      <c r="M57" s="243"/>
      <c r="N57" s="238" t="s">
        <v>150</v>
      </c>
      <c r="O57" s="85" t="s">
        <v>30</v>
      </c>
      <c r="P57" s="244">
        <f t="shared" si="1"/>
        <v>4.173</v>
      </c>
      <c r="Q57" s="85" t="s">
        <v>30</v>
      </c>
    </row>
    <row r="58" s="148" customFormat="1" spans="1:17">
      <c r="A58" s="85">
        <v>52</v>
      </c>
      <c r="B58" s="236" t="s">
        <v>235</v>
      </c>
      <c r="C58" s="237" t="s">
        <v>236</v>
      </c>
      <c r="D58" s="236" t="s">
        <v>30</v>
      </c>
      <c r="E58" s="236" t="s">
        <v>88</v>
      </c>
      <c r="F58" s="236">
        <v>1</v>
      </c>
      <c r="G58" s="238">
        <v>0.4</v>
      </c>
      <c r="H58" s="239" t="s">
        <v>30</v>
      </c>
      <c r="I58" s="85" t="s">
        <v>30</v>
      </c>
      <c r="J58" s="85" t="s">
        <v>30</v>
      </c>
      <c r="K58" s="243" t="s">
        <v>30</v>
      </c>
      <c r="L58" s="243"/>
      <c r="M58" s="243"/>
      <c r="N58" s="238" t="s">
        <v>150</v>
      </c>
      <c r="O58" s="85" t="s">
        <v>30</v>
      </c>
      <c r="P58" s="244">
        <f t="shared" si="1"/>
        <v>0.4</v>
      </c>
      <c r="Q58" s="85" t="s">
        <v>30</v>
      </c>
    </row>
    <row r="59" s="148" customFormat="1" spans="1:17">
      <c r="A59" s="85">
        <v>53</v>
      </c>
      <c r="B59" s="236" t="s">
        <v>237</v>
      </c>
      <c r="C59" s="237" t="s">
        <v>238</v>
      </c>
      <c r="D59" s="236" t="s">
        <v>30</v>
      </c>
      <c r="E59" s="236" t="s">
        <v>88</v>
      </c>
      <c r="F59" s="236">
        <v>1</v>
      </c>
      <c r="G59" s="238">
        <v>0.9</v>
      </c>
      <c r="H59" s="239" t="s">
        <v>30</v>
      </c>
      <c r="I59" s="85" t="s">
        <v>30</v>
      </c>
      <c r="J59" s="85" t="s">
        <v>30</v>
      </c>
      <c r="K59" s="243" t="s">
        <v>30</v>
      </c>
      <c r="L59" s="243"/>
      <c r="M59" s="243"/>
      <c r="N59" s="238" t="s">
        <v>150</v>
      </c>
      <c r="O59" s="85" t="s">
        <v>30</v>
      </c>
      <c r="P59" s="244">
        <f t="shared" si="1"/>
        <v>0.9</v>
      </c>
      <c r="Q59" s="85" t="s">
        <v>30</v>
      </c>
    </row>
    <row r="60" s="148" customFormat="1" spans="1:17">
      <c r="A60" s="85">
        <v>54</v>
      </c>
      <c r="B60" s="236" t="s">
        <v>239</v>
      </c>
      <c r="C60" s="237" t="s">
        <v>240</v>
      </c>
      <c r="D60" s="236" t="s">
        <v>30</v>
      </c>
      <c r="E60" s="236" t="s">
        <v>88</v>
      </c>
      <c r="F60" s="236">
        <v>1</v>
      </c>
      <c r="G60" s="238">
        <v>0.26</v>
      </c>
      <c r="H60" s="239" t="s">
        <v>30</v>
      </c>
      <c r="I60" s="85" t="s">
        <v>30</v>
      </c>
      <c r="J60" s="85" t="s">
        <v>30</v>
      </c>
      <c r="K60" s="243" t="s">
        <v>30</v>
      </c>
      <c r="L60" s="243"/>
      <c r="M60" s="243"/>
      <c r="N60" s="238" t="s">
        <v>150</v>
      </c>
      <c r="O60" s="85" t="s">
        <v>30</v>
      </c>
      <c r="P60" s="244">
        <f t="shared" si="1"/>
        <v>0.26</v>
      </c>
      <c r="Q60" s="85" t="s">
        <v>30</v>
      </c>
    </row>
    <row r="61" s="148" customFormat="1" spans="1:17">
      <c r="A61" s="85">
        <v>55</v>
      </c>
      <c r="B61" s="236" t="s">
        <v>241</v>
      </c>
      <c r="C61" s="237" t="s">
        <v>242</v>
      </c>
      <c r="D61" s="236" t="s">
        <v>30</v>
      </c>
      <c r="E61" s="236" t="s">
        <v>88</v>
      </c>
      <c r="F61" s="236">
        <v>1</v>
      </c>
      <c r="G61" s="238">
        <v>0.02</v>
      </c>
      <c r="H61" s="239" t="s">
        <v>30</v>
      </c>
      <c r="I61" s="85" t="s">
        <v>30</v>
      </c>
      <c r="J61" s="85" t="s">
        <v>30</v>
      </c>
      <c r="K61" s="243" t="s">
        <v>30</v>
      </c>
      <c r="L61" s="243"/>
      <c r="M61" s="243"/>
      <c r="N61" s="238" t="s">
        <v>150</v>
      </c>
      <c r="O61" s="85" t="s">
        <v>30</v>
      </c>
      <c r="P61" s="244">
        <f t="shared" si="1"/>
        <v>0.02</v>
      </c>
      <c r="Q61" s="85" t="s">
        <v>30</v>
      </c>
    </row>
    <row r="62" s="148" customFormat="1" spans="1:17">
      <c r="A62" s="85">
        <v>56</v>
      </c>
      <c r="B62" s="236" t="s">
        <v>243</v>
      </c>
      <c r="C62" s="237" t="s">
        <v>244</v>
      </c>
      <c r="D62" s="236" t="s">
        <v>30</v>
      </c>
      <c r="E62" s="236" t="s">
        <v>88</v>
      </c>
      <c r="F62" s="236">
        <v>1</v>
      </c>
      <c r="G62" s="238">
        <v>3.6</v>
      </c>
      <c r="H62" s="239" t="s">
        <v>30</v>
      </c>
      <c r="I62" s="85" t="s">
        <v>30</v>
      </c>
      <c r="J62" s="85" t="s">
        <v>30</v>
      </c>
      <c r="K62" s="243" t="s">
        <v>30</v>
      </c>
      <c r="L62" s="243"/>
      <c r="M62" s="243"/>
      <c r="N62" s="238" t="s">
        <v>150</v>
      </c>
      <c r="O62" s="85" t="s">
        <v>30</v>
      </c>
      <c r="P62" s="244">
        <f t="shared" si="1"/>
        <v>3.6</v>
      </c>
      <c r="Q62" s="85" t="s">
        <v>30</v>
      </c>
    </row>
    <row r="63" s="148" customFormat="1" spans="1:17">
      <c r="A63" s="85">
        <v>57</v>
      </c>
      <c r="B63" s="236" t="s">
        <v>207</v>
      </c>
      <c r="C63" s="237" t="s">
        <v>208</v>
      </c>
      <c r="D63" s="236" t="s">
        <v>30</v>
      </c>
      <c r="E63" s="236" t="s">
        <v>88</v>
      </c>
      <c r="F63" s="236">
        <v>6</v>
      </c>
      <c r="G63" s="238">
        <v>0.046</v>
      </c>
      <c r="H63" s="239" t="s">
        <v>30</v>
      </c>
      <c r="I63" s="85" t="s">
        <v>30</v>
      </c>
      <c r="J63" s="85" t="s">
        <v>30</v>
      </c>
      <c r="K63" s="243" t="s">
        <v>30</v>
      </c>
      <c r="L63" s="243"/>
      <c r="M63" s="243"/>
      <c r="N63" s="238" t="s">
        <v>150</v>
      </c>
      <c r="O63" s="85" t="s">
        <v>30</v>
      </c>
      <c r="P63" s="244">
        <f t="shared" si="1"/>
        <v>0.276</v>
      </c>
      <c r="Q63" s="85" t="s">
        <v>30</v>
      </c>
    </row>
    <row r="64" s="148" customFormat="1" spans="1:17">
      <c r="A64" s="85">
        <v>58</v>
      </c>
      <c r="B64" s="236" t="s">
        <v>245</v>
      </c>
      <c r="C64" s="237" t="s">
        <v>246</v>
      </c>
      <c r="D64" s="236" t="s">
        <v>30</v>
      </c>
      <c r="E64" s="236" t="s">
        <v>88</v>
      </c>
      <c r="F64" s="236">
        <v>1</v>
      </c>
      <c r="G64" s="238">
        <v>7.104</v>
      </c>
      <c r="H64" s="239" t="s">
        <v>30</v>
      </c>
      <c r="I64" s="85" t="s">
        <v>30</v>
      </c>
      <c r="J64" s="85" t="s">
        <v>30</v>
      </c>
      <c r="K64" s="243" t="s">
        <v>30</v>
      </c>
      <c r="L64" s="243"/>
      <c r="M64" s="243"/>
      <c r="N64" s="238" t="s">
        <v>150</v>
      </c>
      <c r="O64" s="85" t="s">
        <v>30</v>
      </c>
      <c r="P64" s="244">
        <f t="shared" si="1"/>
        <v>7.104</v>
      </c>
      <c r="Q64" s="85" t="s">
        <v>30</v>
      </c>
    </row>
    <row r="65" s="148" customFormat="1" spans="1:17">
      <c r="A65" s="85">
        <v>59</v>
      </c>
      <c r="B65" s="236" t="s">
        <v>247</v>
      </c>
      <c r="C65" s="237" t="s">
        <v>248</v>
      </c>
      <c r="D65" s="236" t="s">
        <v>30</v>
      </c>
      <c r="E65" s="236" t="s">
        <v>88</v>
      </c>
      <c r="F65" s="236">
        <v>1</v>
      </c>
      <c r="G65" s="238">
        <v>6.64</v>
      </c>
      <c r="H65" s="239" t="s">
        <v>30</v>
      </c>
      <c r="I65" s="85" t="s">
        <v>30</v>
      </c>
      <c r="J65" s="85" t="s">
        <v>30</v>
      </c>
      <c r="K65" s="243" t="s">
        <v>30</v>
      </c>
      <c r="L65" s="243"/>
      <c r="M65" s="243"/>
      <c r="N65" s="238" t="s">
        <v>150</v>
      </c>
      <c r="O65" s="85" t="s">
        <v>30</v>
      </c>
      <c r="P65" s="244">
        <f t="shared" si="1"/>
        <v>6.64</v>
      </c>
      <c r="Q65" s="85" t="s">
        <v>30</v>
      </c>
    </row>
    <row r="66" s="148" customFormat="1" spans="1:17">
      <c r="A66" s="85">
        <v>60</v>
      </c>
      <c r="B66" s="236" t="s">
        <v>201</v>
      </c>
      <c r="C66" s="237" t="s">
        <v>202</v>
      </c>
      <c r="D66" s="236" t="s">
        <v>30</v>
      </c>
      <c r="E66" s="236" t="s">
        <v>88</v>
      </c>
      <c r="F66" s="236">
        <v>1</v>
      </c>
      <c r="G66" s="238">
        <v>0.092</v>
      </c>
      <c r="H66" s="239" t="s">
        <v>30</v>
      </c>
      <c r="I66" s="85" t="s">
        <v>30</v>
      </c>
      <c r="J66" s="85" t="s">
        <v>30</v>
      </c>
      <c r="K66" s="243" t="s">
        <v>30</v>
      </c>
      <c r="L66" s="243"/>
      <c r="M66" s="243"/>
      <c r="N66" s="238" t="s">
        <v>150</v>
      </c>
      <c r="O66" s="85" t="s">
        <v>30</v>
      </c>
      <c r="P66" s="244">
        <f t="shared" si="1"/>
        <v>0.092</v>
      </c>
      <c r="Q66" s="85" t="s">
        <v>30</v>
      </c>
    </row>
    <row r="67" s="148" customFormat="1" spans="1:17">
      <c r="A67" s="85">
        <v>61</v>
      </c>
      <c r="B67" s="236" t="s">
        <v>203</v>
      </c>
      <c r="C67" s="237" t="s">
        <v>204</v>
      </c>
      <c r="D67" s="236" t="s">
        <v>30</v>
      </c>
      <c r="E67" s="236" t="s">
        <v>88</v>
      </c>
      <c r="F67" s="236">
        <v>4</v>
      </c>
      <c r="G67" s="238">
        <v>0.12</v>
      </c>
      <c r="H67" s="239" t="s">
        <v>30</v>
      </c>
      <c r="I67" s="85" t="s">
        <v>30</v>
      </c>
      <c r="J67" s="85" t="s">
        <v>30</v>
      </c>
      <c r="K67" s="243" t="s">
        <v>30</v>
      </c>
      <c r="L67" s="243"/>
      <c r="M67" s="243"/>
      <c r="N67" s="238" t="s">
        <v>150</v>
      </c>
      <c r="O67" s="85" t="s">
        <v>30</v>
      </c>
      <c r="P67" s="244">
        <f t="shared" si="1"/>
        <v>0.48</v>
      </c>
      <c r="Q67" s="85" t="s">
        <v>30</v>
      </c>
    </row>
    <row r="68" s="148" customFormat="1" spans="1:17">
      <c r="A68" s="85">
        <v>62</v>
      </c>
      <c r="B68" s="236" t="s">
        <v>249</v>
      </c>
      <c r="C68" s="237" t="s">
        <v>250</v>
      </c>
      <c r="D68" s="236" t="s">
        <v>30</v>
      </c>
      <c r="E68" s="236" t="s">
        <v>88</v>
      </c>
      <c r="F68" s="236">
        <v>1</v>
      </c>
      <c r="G68" s="238">
        <v>65.42003464</v>
      </c>
      <c r="H68" s="239" t="s">
        <v>30</v>
      </c>
      <c r="I68" s="85" t="s">
        <v>30</v>
      </c>
      <c r="J68" s="85" t="s">
        <v>30</v>
      </c>
      <c r="K68" s="243" t="s">
        <v>30</v>
      </c>
      <c r="L68" s="243"/>
      <c r="M68" s="243"/>
      <c r="N68" s="238" t="s">
        <v>150</v>
      </c>
      <c r="O68" s="85" t="s">
        <v>30</v>
      </c>
      <c r="P68" s="244">
        <f t="shared" si="1"/>
        <v>65.42003464</v>
      </c>
      <c r="Q68" s="85" t="s">
        <v>30</v>
      </c>
    </row>
    <row r="69" s="148" customFormat="1" spans="1:17">
      <c r="A69" s="85">
        <v>63</v>
      </c>
      <c r="B69" s="236" t="s">
        <v>251</v>
      </c>
      <c r="C69" s="237" t="s">
        <v>252</v>
      </c>
      <c r="D69" s="236" t="s">
        <v>30</v>
      </c>
      <c r="E69" s="236" t="s">
        <v>88</v>
      </c>
      <c r="F69" s="236">
        <v>2</v>
      </c>
      <c r="G69" s="238">
        <v>0.1111</v>
      </c>
      <c r="H69" s="239" t="s">
        <v>30</v>
      </c>
      <c r="I69" s="85" t="s">
        <v>30</v>
      </c>
      <c r="J69" s="85" t="s">
        <v>30</v>
      </c>
      <c r="K69" s="243" t="s">
        <v>30</v>
      </c>
      <c r="L69" s="243"/>
      <c r="M69" s="243"/>
      <c r="N69" s="238" t="s">
        <v>150</v>
      </c>
      <c r="O69" s="85" t="s">
        <v>30</v>
      </c>
      <c r="P69" s="244">
        <f t="shared" si="1"/>
        <v>0.2222</v>
      </c>
      <c r="Q69" s="85" t="s">
        <v>30</v>
      </c>
    </row>
    <row r="70" s="148" customFormat="1" spans="1:17">
      <c r="A70" s="85">
        <v>64</v>
      </c>
      <c r="B70" s="236" t="s">
        <v>253</v>
      </c>
      <c r="C70" s="237" t="s">
        <v>254</v>
      </c>
      <c r="D70" s="236" t="s">
        <v>30</v>
      </c>
      <c r="E70" s="236" t="s">
        <v>88</v>
      </c>
      <c r="F70" s="236">
        <v>4</v>
      </c>
      <c r="G70" s="238">
        <v>0.188</v>
      </c>
      <c r="H70" s="239" t="s">
        <v>30</v>
      </c>
      <c r="I70" s="85" t="s">
        <v>30</v>
      </c>
      <c r="J70" s="85" t="s">
        <v>30</v>
      </c>
      <c r="K70" s="243" t="s">
        <v>30</v>
      </c>
      <c r="L70" s="243"/>
      <c r="M70" s="243"/>
      <c r="N70" s="238" t="s">
        <v>150</v>
      </c>
      <c r="O70" s="85" t="s">
        <v>30</v>
      </c>
      <c r="P70" s="244">
        <f t="shared" ref="P70:P86" si="2">G70*F70</f>
        <v>0.752</v>
      </c>
      <c r="Q70" s="85" t="s">
        <v>30</v>
      </c>
    </row>
    <row r="71" s="148" customFormat="1" spans="1:17">
      <c r="A71" s="85">
        <v>65</v>
      </c>
      <c r="B71" s="236" t="s">
        <v>255</v>
      </c>
      <c r="C71" s="237" t="s">
        <v>256</v>
      </c>
      <c r="D71" s="236" t="s">
        <v>30</v>
      </c>
      <c r="E71" s="236" t="s">
        <v>88</v>
      </c>
      <c r="F71" s="236">
        <v>1</v>
      </c>
      <c r="G71" s="238">
        <v>0.09</v>
      </c>
      <c r="H71" s="239" t="s">
        <v>30</v>
      </c>
      <c r="I71" s="85" t="s">
        <v>30</v>
      </c>
      <c r="J71" s="85" t="s">
        <v>30</v>
      </c>
      <c r="K71" s="243" t="s">
        <v>30</v>
      </c>
      <c r="L71" s="243"/>
      <c r="M71" s="243"/>
      <c r="N71" s="238" t="s">
        <v>150</v>
      </c>
      <c r="O71" s="85" t="s">
        <v>30</v>
      </c>
      <c r="P71" s="244">
        <f t="shared" si="2"/>
        <v>0.09</v>
      </c>
      <c r="Q71" s="85" t="s">
        <v>30</v>
      </c>
    </row>
    <row r="72" s="148" customFormat="1" spans="1:17">
      <c r="A72" s="85">
        <v>66</v>
      </c>
      <c r="B72" s="236" t="s">
        <v>257</v>
      </c>
      <c r="C72" s="237" t="s">
        <v>258</v>
      </c>
      <c r="D72" s="236" t="s">
        <v>30</v>
      </c>
      <c r="E72" s="236" t="s">
        <v>88</v>
      </c>
      <c r="F72" s="236">
        <v>1</v>
      </c>
      <c r="G72" s="238">
        <v>18.64</v>
      </c>
      <c r="H72" s="239" t="s">
        <v>30</v>
      </c>
      <c r="I72" s="85" t="s">
        <v>30</v>
      </c>
      <c r="J72" s="85" t="s">
        <v>30</v>
      </c>
      <c r="K72" s="243" t="s">
        <v>30</v>
      </c>
      <c r="L72" s="243"/>
      <c r="M72" s="243"/>
      <c r="N72" s="238" t="s">
        <v>150</v>
      </c>
      <c r="O72" s="85" t="s">
        <v>30</v>
      </c>
      <c r="P72" s="244">
        <f t="shared" si="2"/>
        <v>18.64</v>
      </c>
      <c r="Q72" s="85" t="s">
        <v>30</v>
      </c>
    </row>
    <row r="73" s="148" customFormat="1" spans="1:17">
      <c r="A73" s="85">
        <v>67</v>
      </c>
      <c r="B73" s="236" t="s">
        <v>259</v>
      </c>
      <c r="C73" s="237" t="s">
        <v>260</v>
      </c>
      <c r="D73" s="236" t="s">
        <v>30</v>
      </c>
      <c r="E73" s="236" t="s">
        <v>88</v>
      </c>
      <c r="F73" s="236">
        <v>1</v>
      </c>
      <c r="G73" s="238">
        <v>2.57426</v>
      </c>
      <c r="H73" s="239" t="s">
        <v>30</v>
      </c>
      <c r="I73" s="85" t="s">
        <v>30</v>
      </c>
      <c r="J73" s="85" t="s">
        <v>30</v>
      </c>
      <c r="K73" s="243" t="s">
        <v>30</v>
      </c>
      <c r="L73" s="243"/>
      <c r="M73" s="243"/>
      <c r="N73" s="238" t="s">
        <v>150</v>
      </c>
      <c r="O73" s="85" t="s">
        <v>30</v>
      </c>
      <c r="P73" s="244">
        <f t="shared" si="2"/>
        <v>2.57426</v>
      </c>
      <c r="Q73" s="85" t="s">
        <v>30</v>
      </c>
    </row>
    <row r="74" s="148" customFormat="1" spans="1:17">
      <c r="A74" s="85">
        <v>68</v>
      </c>
      <c r="B74" s="236" t="s">
        <v>217</v>
      </c>
      <c r="C74" s="237" t="s">
        <v>218</v>
      </c>
      <c r="D74" s="236" t="s">
        <v>30</v>
      </c>
      <c r="E74" s="236" t="s">
        <v>88</v>
      </c>
      <c r="F74" s="236">
        <v>54</v>
      </c>
      <c r="G74" s="238">
        <v>0.0058</v>
      </c>
      <c r="H74" s="239" t="s">
        <v>30</v>
      </c>
      <c r="I74" s="85" t="s">
        <v>30</v>
      </c>
      <c r="J74" s="85" t="s">
        <v>30</v>
      </c>
      <c r="K74" s="243" t="s">
        <v>30</v>
      </c>
      <c r="L74" s="243"/>
      <c r="M74" s="243"/>
      <c r="N74" s="238" t="s">
        <v>150</v>
      </c>
      <c r="O74" s="85" t="s">
        <v>30</v>
      </c>
      <c r="P74" s="244">
        <f t="shared" si="2"/>
        <v>0.3132</v>
      </c>
      <c r="Q74" s="85" t="s">
        <v>30</v>
      </c>
    </row>
    <row r="75" s="148" customFormat="1" spans="1:17">
      <c r="A75" s="85">
        <v>69</v>
      </c>
      <c r="B75" s="236" t="s">
        <v>261</v>
      </c>
      <c r="C75" s="237" t="s">
        <v>262</v>
      </c>
      <c r="D75" s="236" t="s">
        <v>30</v>
      </c>
      <c r="E75" s="236" t="s">
        <v>88</v>
      </c>
      <c r="F75" s="236">
        <v>1</v>
      </c>
      <c r="G75" s="238">
        <v>0.8</v>
      </c>
      <c r="H75" s="239" t="s">
        <v>30</v>
      </c>
      <c r="I75" s="85" t="s">
        <v>30</v>
      </c>
      <c r="J75" s="85" t="s">
        <v>30</v>
      </c>
      <c r="K75" s="243" t="s">
        <v>30</v>
      </c>
      <c r="L75" s="243"/>
      <c r="M75" s="243"/>
      <c r="N75" s="238" t="s">
        <v>150</v>
      </c>
      <c r="O75" s="85" t="s">
        <v>30</v>
      </c>
      <c r="P75" s="244">
        <f t="shared" si="2"/>
        <v>0.8</v>
      </c>
      <c r="Q75" s="85" t="s">
        <v>30</v>
      </c>
    </row>
    <row r="76" s="148" customFormat="1" spans="1:17">
      <c r="A76" s="85">
        <v>70</v>
      </c>
      <c r="B76" s="236" t="s">
        <v>263</v>
      </c>
      <c r="C76" s="237" t="s">
        <v>264</v>
      </c>
      <c r="D76" s="236" t="s">
        <v>30</v>
      </c>
      <c r="E76" s="236" t="s">
        <v>88</v>
      </c>
      <c r="F76" s="236">
        <v>1</v>
      </c>
      <c r="G76" s="238">
        <v>0.36</v>
      </c>
      <c r="H76" s="239" t="s">
        <v>30</v>
      </c>
      <c r="I76" s="85" t="s">
        <v>30</v>
      </c>
      <c r="J76" s="85" t="s">
        <v>30</v>
      </c>
      <c r="K76" s="243" t="s">
        <v>30</v>
      </c>
      <c r="L76" s="243"/>
      <c r="M76" s="243"/>
      <c r="N76" s="238" t="s">
        <v>150</v>
      </c>
      <c r="O76" s="85" t="s">
        <v>30</v>
      </c>
      <c r="P76" s="244">
        <f t="shared" si="2"/>
        <v>0.36</v>
      </c>
      <c r="Q76" s="85" t="s">
        <v>30</v>
      </c>
    </row>
    <row r="77" s="148" customFormat="1" spans="1:17">
      <c r="A77" s="85">
        <v>71</v>
      </c>
      <c r="B77" s="236" t="s">
        <v>265</v>
      </c>
      <c r="C77" s="237" t="s">
        <v>266</v>
      </c>
      <c r="D77" s="236" t="s">
        <v>30</v>
      </c>
      <c r="E77" s="236" t="s">
        <v>88</v>
      </c>
      <c r="F77" s="236">
        <v>1</v>
      </c>
      <c r="G77" s="238">
        <v>0.78</v>
      </c>
      <c r="H77" s="239" t="s">
        <v>30</v>
      </c>
      <c r="I77" s="85" t="s">
        <v>30</v>
      </c>
      <c r="J77" s="85" t="s">
        <v>30</v>
      </c>
      <c r="K77" s="243" t="s">
        <v>30</v>
      </c>
      <c r="L77" s="243"/>
      <c r="M77" s="243"/>
      <c r="N77" s="238" t="s">
        <v>150</v>
      </c>
      <c r="O77" s="85" t="s">
        <v>30</v>
      </c>
      <c r="P77" s="244">
        <f t="shared" si="2"/>
        <v>0.78</v>
      </c>
      <c r="Q77" s="85" t="s">
        <v>30</v>
      </c>
    </row>
    <row r="78" s="148" customFormat="1" spans="1:17">
      <c r="A78" s="85">
        <v>72</v>
      </c>
      <c r="B78" s="236" t="s">
        <v>267</v>
      </c>
      <c r="C78" s="237" t="s">
        <v>268</v>
      </c>
      <c r="D78" s="236" t="s">
        <v>30</v>
      </c>
      <c r="E78" s="236" t="s">
        <v>88</v>
      </c>
      <c r="F78" s="236">
        <v>1</v>
      </c>
      <c r="G78" s="238">
        <v>1.32</v>
      </c>
      <c r="H78" s="239" t="s">
        <v>30</v>
      </c>
      <c r="I78" s="85" t="s">
        <v>30</v>
      </c>
      <c r="J78" s="85" t="s">
        <v>30</v>
      </c>
      <c r="K78" s="243" t="s">
        <v>30</v>
      </c>
      <c r="L78" s="243"/>
      <c r="M78" s="243"/>
      <c r="N78" s="238" t="s">
        <v>150</v>
      </c>
      <c r="O78" s="85" t="s">
        <v>30</v>
      </c>
      <c r="P78" s="244">
        <f t="shared" si="2"/>
        <v>1.32</v>
      </c>
      <c r="Q78" s="85" t="s">
        <v>30</v>
      </c>
    </row>
    <row r="79" s="148" customFormat="1" spans="1:17">
      <c r="A79" s="85">
        <v>73</v>
      </c>
      <c r="B79" s="236" t="s">
        <v>269</v>
      </c>
      <c r="C79" s="237" t="s">
        <v>270</v>
      </c>
      <c r="D79" s="236" t="s">
        <v>30</v>
      </c>
      <c r="E79" s="236" t="s">
        <v>88</v>
      </c>
      <c r="F79" s="236">
        <v>1</v>
      </c>
      <c r="G79" s="238">
        <v>0.03</v>
      </c>
      <c r="H79" s="239" t="s">
        <v>30</v>
      </c>
      <c r="I79" s="85" t="s">
        <v>30</v>
      </c>
      <c r="J79" s="85" t="s">
        <v>30</v>
      </c>
      <c r="K79" s="243" t="s">
        <v>30</v>
      </c>
      <c r="L79" s="243"/>
      <c r="M79" s="243"/>
      <c r="N79" s="238" t="s">
        <v>150</v>
      </c>
      <c r="O79" s="85" t="s">
        <v>30</v>
      </c>
      <c r="P79" s="244">
        <f t="shared" si="2"/>
        <v>0.03</v>
      </c>
      <c r="Q79" s="85" t="s">
        <v>30</v>
      </c>
    </row>
    <row r="80" s="148" customFormat="1" spans="1:17">
      <c r="A80" s="85">
        <v>74</v>
      </c>
      <c r="B80" s="236" t="s">
        <v>30</v>
      </c>
      <c r="C80" s="237" t="s">
        <v>271</v>
      </c>
      <c r="D80" s="236" t="s">
        <v>30</v>
      </c>
      <c r="E80" s="236" t="s">
        <v>88</v>
      </c>
      <c r="F80" s="236">
        <v>2</v>
      </c>
      <c r="G80" s="238">
        <v>29.38</v>
      </c>
      <c r="H80" s="239" t="s">
        <v>30</v>
      </c>
      <c r="I80" s="85" t="s">
        <v>30</v>
      </c>
      <c r="J80" s="85" t="s">
        <v>30</v>
      </c>
      <c r="K80" s="243" t="s">
        <v>30</v>
      </c>
      <c r="L80" s="243"/>
      <c r="M80" s="243"/>
      <c r="N80" s="238" t="s">
        <v>150</v>
      </c>
      <c r="O80" s="85" t="s">
        <v>30</v>
      </c>
      <c r="P80" s="244">
        <f t="shared" si="2"/>
        <v>58.76</v>
      </c>
      <c r="Q80" s="85" t="s">
        <v>30</v>
      </c>
    </row>
    <row r="81" spans="1:17">
      <c r="A81" s="85"/>
      <c r="B81" s="246" t="s">
        <v>136</v>
      </c>
      <c r="C81" s="236" t="s">
        <v>30</v>
      </c>
      <c r="D81" s="236" t="s">
        <v>30</v>
      </c>
      <c r="E81" s="236" t="s">
        <v>30</v>
      </c>
      <c r="F81" s="236" t="s">
        <v>30</v>
      </c>
      <c r="G81" s="236" t="s">
        <v>30</v>
      </c>
      <c r="H81" s="247" t="s">
        <v>30</v>
      </c>
      <c r="I81" s="85" t="s">
        <v>30</v>
      </c>
      <c r="J81" s="85" t="s">
        <v>30</v>
      </c>
      <c r="K81" s="243" t="s">
        <v>30</v>
      </c>
      <c r="L81" s="243"/>
      <c r="M81" s="243"/>
      <c r="N81" s="85" t="s">
        <v>30</v>
      </c>
      <c r="O81" s="80" t="s">
        <v>30</v>
      </c>
      <c r="P81" s="258">
        <f>SUM(P7:P80)</f>
        <v>395.019209949345</v>
      </c>
      <c r="Q81" s="80" t="s">
        <v>30</v>
      </c>
    </row>
    <row r="83" ht="17.5" spans="2:17">
      <c r="B83" s="248" t="s">
        <v>272</v>
      </c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</row>
    <row r="84" s="26" customFormat="1" ht="13.5" customHeight="1" spans="1:17">
      <c r="A84" s="80" t="s">
        <v>64</v>
      </c>
      <c r="B84" s="234" t="s">
        <v>65</v>
      </c>
      <c r="C84" s="234" t="s">
        <v>66</v>
      </c>
      <c r="D84" s="234" t="s">
        <v>273</v>
      </c>
      <c r="E84" s="235"/>
      <c r="F84" s="234" t="s">
        <v>143</v>
      </c>
      <c r="G84" s="234" t="s">
        <v>274</v>
      </c>
      <c r="H84" s="249" t="s">
        <v>275</v>
      </c>
      <c r="I84" s="234" t="s">
        <v>276</v>
      </c>
      <c r="J84" s="234"/>
      <c r="K84" s="234"/>
      <c r="L84" s="234"/>
      <c r="M84" s="234"/>
      <c r="N84" s="234"/>
      <c r="O84" s="234"/>
      <c r="P84" s="234" t="s">
        <v>145</v>
      </c>
      <c r="Q84" s="234" t="s">
        <v>28</v>
      </c>
    </row>
    <row r="85" s="26" customFormat="1" ht="24" customHeight="1" spans="1:17">
      <c r="A85" s="80"/>
      <c r="B85" s="235"/>
      <c r="C85" s="235"/>
      <c r="D85" s="234" t="s">
        <v>73</v>
      </c>
      <c r="E85" s="234" t="s">
        <v>79</v>
      </c>
      <c r="F85" s="235"/>
      <c r="G85" s="235"/>
      <c r="H85" s="250"/>
      <c r="I85" s="259" t="s">
        <v>277</v>
      </c>
      <c r="J85" s="259" t="s">
        <v>278</v>
      </c>
      <c r="K85" s="259" t="s">
        <v>279</v>
      </c>
      <c r="L85" s="234" t="s">
        <v>280</v>
      </c>
      <c r="M85" s="234" t="s">
        <v>281</v>
      </c>
      <c r="N85" s="234" t="s">
        <v>282</v>
      </c>
      <c r="O85" s="234" t="s">
        <v>283</v>
      </c>
      <c r="P85" s="234"/>
      <c r="Q85" s="234"/>
    </row>
    <row r="86" spans="1:17">
      <c r="A86" s="235" t="s">
        <v>30</v>
      </c>
      <c r="B86" s="246" t="s">
        <v>136</v>
      </c>
      <c r="C86" s="235" t="s">
        <v>30</v>
      </c>
      <c r="D86" s="235" t="s">
        <v>30</v>
      </c>
      <c r="E86" s="235" t="s">
        <v>30</v>
      </c>
      <c r="F86" s="235" t="s">
        <v>30</v>
      </c>
      <c r="G86" s="235" t="s">
        <v>30</v>
      </c>
      <c r="H86" s="235" t="s">
        <v>30</v>
      </c>
      <c r="I86" s="235" t="s">
        <v>30</v>
      </c>
      <c r="J86" s="235" t="s">
        <v>30</v>
      </c>
      <c r="K86" s="235" t="s">
        <v>30</v>
      </c>
      <c r="L86" s="235" t="s">
        <v>30</v>
      </c>
      <c r="M86" s="235" t="s">
        <v>30</v>
      </c>
      <c r="N86" s="235" t="s">
        <v>30</v>
      </c>
      <c r="O86" s="235" t="s">
        <v>30</v>
      </c>
      <c r="P86" s="258">
        <v>0</v>
      </c>
      <c r="Q86" s="80" t="s">
        <v>30</v>
      </c>
    </row>
    <row r="87" spans="1:17">
      <c r="A87" s="26"/>
      <c r="B87" s="251"/>
      <c r="C87" s="252"/>
      <c r="D87" s="253"/>
      <c r="E87" s="253"/>
      <c r="F87" s="254"/>
      <c r="G87" s="254"/>
      <c r="H87" s="254"/>
      <c r="I87" s="260"/>
      <c r="J87" s="253"/>
      <c r="K87" s="253"/>
      <c r="L87" s="261"/>
      <c r="M87" s="261"/>
      <c r="N87" s="261"/>
      <c r="O87" s="261"/>
      <c r="P87" s="261"/>
      <c r="Q87" s="263"/>
    </row>
    <row r="88" ht="17.5" spans="1:17">
      <c r="A88" s="255" t="s">
        <v>284</v>
      </c>
      <c r="B88" s="256"/>
      <c r="C88" s="256"/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62"/>
      <c r="P88" s="258">
        <f>P81+P86</f>
        <v>395.019209949345</v>
      </c>
      <c r="Q88" s="80" t="s">
        <v>30</v>
      </c>
    </row>
    <row r="89" spans="2:2">
      <c r="B89" s="257" t="s">
        <v>285</v>
      </c>
    </row>
    <row r="90" spans="3:3">
      <c r="C90" s="148" t="s">
        <v>286</v>
      </c>
    </row>
  </sheetData>
  <autoFilter ref="A6:Q81">
    <extLst/>
  </autoFilter>
  <mergeCells count="106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B83:Q83"/>
    <mergeCell ref="D84:E84"/>
    <mergeCell ref="I84:O84"/>
    <mergeCell ref="A88:O88"/>
    <mergeCell ref="A5:A6"/>
    <mergeCell ref="A84:A85"/>
    <mergeCell ref="B5:B6"/>
    <mergeCell ref="B84:B85"/>
    <mergeCell ref="C5:C6"/>
    <mergeCell ref="C84:C85"/>
    <mergeCell ref="F5:F6"/>
    <mergeCell ref="F84:F85"/>
    <mergeCell ref="G5:G6"/>
    <mergeCell ref="G84:G85"/>
    <mergeCell ref="H5:H6"/>
    <mergeCell ref="H84:H85"/>
    <mergeCell ref="P5:P6"/>
    <mergeCell ref="P84:P85"/>
    <mergeCell ref="Q5:Q6"/>
    <mergeCell ref="Q84:Q85"/>
  </mergeCells>
  <printOptions horizontalCentered="1"/>
  <pageMargins left="0.31496062992126" right="0.31496062992126" top="0.748031496062992" bottom="0.748031496062992" header="0.31496062992126" footer="0.31496062992126"/>
  <pageSetup paperSize="9" scale="88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M10" sqref="M10"/>
    </sheetView>
  </sheetViews>
  <sheetFormatPr defaultColWidth="9" defaultRowHeight="14"/>
  <cols>
    <col min="1" max="1" width="4.62727272727273" customWidth="1"/>
    <col min="2" max="2" width="10.1272727272727" customWidth="1"/>
    <col min="3" max="3" width="9.12727272727273" customWidth="1"/>
    <col min="4" max="4" width="6" customWidth="1"/>
    <col min="5" max="5" width="8.5" customWidth="1"/>
    <col min="6" max="6" width="9.75454545454545" customWidth="1"/>
    <col min="7" max="7" width="9.37272727272727" customWidth="1"/>
    <col min="8" max="8" width="6" customWidth="1"/>
    <col min="9" max="9" width="5.25454545454545" customWidth="1"/>
    <col min="10" max="10" width="6" customWidth="1"/>
    <col min="11" max="11" width="6.37272727272727" style="149" customWidth="1"/>
    <col min="12" max="12" width="7.12727272727273" style="149" customWidth="1"/>
    <col min="13" max="13" width="8.62727272727273" style="149" customWidth="1"/>
    <col min="14" max="14" width="8.87272727272727" style="149" customWidth="1"/>
    <col min="15" max="15" width="8.12727272727273" style="149" customWidth="1"/>
    <col min="16" max="16" width="8.12727272727273" customWidth="1"/>
    <col min="17" max="17" width="12.1272727272727" customWidth="1"/>
  </cols>
  <sheetData>
    <row r="1" ht="23.25" customHeight="1" spans="1:17">
      <c r="A1" s="204" t="s">
        <v>287</v>
      </c>
      <c r="B1" s="204"/>
      <c r="C1" s="204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="1" customFormat="1" spans="1:17">
      <c r="A2" s="206" t="s">
        <v>288</v>
      </c>
      <c r="B2" s="207"/>
      <c r="C2" s="208"/>
      <c r="D2" s="5" t="s">
        <v>58</v>
      </c>
      <c r="E2" s="5"/>
      <c r="F2" s="5"/>
      <c r="G2" s="5"/>
      <c r="H2" s="5"/>
      <c r="I2" s="5"/>
      <c r="J2" s="6" t="s">
        <v>59</v>
      </c>
      <c r="K2" s="12" t="str">
        <f>原材料明细!J2</f>
        <v>M4轻卡</v>
      </c>
      <c r="L2" s="12"/>
      <c r="M2" s="12"/>
      <c r="N2" s="12"/>
      <c r="O2" s="220" t="s">
        <v>61</v>
      </c>
      <c r="P2" s="220"/>
      <c r="Q2" s="220"/>
    </row>
    <row r="3" s="1" customFormat="1" spans="1:17">
      <c r="A3" s="7" t="s">
        <v>289</v>
      </c>
      <c r="B3" s="7"/>
      <c r="C3" s="7"/>
      <c r="D3" s="155" t="s">
        <v>290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221" t="str">
        <f>原材料明细!N3</f>
        <v>报价填写日期:2023.03.13</v>
      </c>
      <c r="P3" s="221"/>
      <c r="Q3" s="221"/>
    </row>
    <row r="4" s="178" customFormat="1" ht="27" customHeight="1" spans="1:17">
      <c r="A4" s="209" t="s">
        <v>64</v>
      </c>
      <c r="B4" s="209" t="s">
        <v>65</v>
      </c>
      <c r="C4" s="209" t="s">
        <v>66</v>
      </c>
      <c r="D4" s="209" t="s">
        <v>291</v>
      </c>
      <c r="E4" s="210" t="s">
        <v>292</v>
      </c>
      <c r="F4" s="210" t="s">
        <v>293</v>
      </c>
      <c r="G4" s="210"/>
      <c r="H4" s="210" t="s">
        <v>294</v>
      </c>
      <c r="I4" s="210" t="s">
        <v>295</v>
      </c>
      <c r="J4" s="210" t="s">
        <v>296</v>
      </c>
      <c r="K4" s="80" t="s">
        <v>297</v>
      </c>
      <c r="L4" s="80"/>
      <c r="M4" s="80"/>
      <c r="N4" s="80"/>
      <c r="O4" s="80"/>
      <c r="P4" s="210" t="s">
        <v>298</v>
      </c>
      <c r="Q4" s="210"/>
    </row>
    <row r="5" s="178" customFormat="1" ht="33.75" customHeight="1" spans="1:17">
      <c r="A5" s="209"/>
      <c r="B5" s="209"/>
      <c r="C5" s="209"/>
      <c r="D5" s="209"/>
      <c r="E5" s="210"/>
      <c r="F5" s="210" t="s">
        <v>299</v>
      </c>
      <c r="G5" s="210" t="s">
        <v>75</v>
      </c>
      <c r="H5" s="210"/>
      <c r="I5" s="210"/>
      <c r="J5" s="210"/>
      <c r="K5" s="210" t="s">
        <v>300</v>
      </c>
      <c r="L5" s="210" t="s">
        <v>301</v>
      </c>
      <c r="M5" s="210" t="s">
        <v>302</v>
      </c>
      <c r="N5" s="210" t="s">
        <v>303</v>
      </c>
      <c r="O5" s="210" t="s">
        <v>304</v>
      </c>
      <c r="P5" s="210" t="s">
        <v>305</v>
      </c>
      <c r="Q5" s="210" t="s">
        <v>306</v>
      </c>
    </row>
    <row r="6" s="178" customFormat="1" ht="13" spans="1:17">
      <c r="A6" s="211">
        <v>1</v>
      </c>
      <c r="B6" s="212" t="s">
        <v>30</v>
      </c>
      <c r="C6" s="170" t="s">
        <v>307</v>
      </c>
      <c r="D6" s="213">
        <v>1</v>
      </c>
      <c r="E6" s="169" t="s">
        <v>308</v>
      </c>
      <c r="F6" s="169" t="s">
        <v>309</v>
      </c>
      <c r="G6" s="212" t="s">
        <v>30</v>
      </c>
      <c r="H6" s="169">
        <v>0.549</v>
      </c>
      <c r="I6" s="169">
        <v>22</v>
      </c>
      <c r="J6" s="222">
        <v>0.426136363636364</v>
      </c>
      <c r="K6" s="222">
        <v>0.426136363636364</v>
      </c>
      <c r="L6" s="222">
        <f>制造费率测算明细!T6</f>
        <v>23.2386666232639</v>
      </c>
      <c r="M6" s="222">
        <f>制造费率测算明细!U6</f>
        <v>2.52</v>
      </c>
      <c r="N6" s="222">
        <f>制造费率测算明细!V6</f>
        <v>0.557069158735796</v>
      </c>
      <c r="O6" s="223">
        <f t="shared" ref="O6:O11" si="0">SUM(K6:N6)</f>
        <v>26.7418721456361</v>
      </c>
      <c r="P6" s="224">
        <f t="shared" ref="P6:P11" si="1">D6*H6*I6*J6</f>
        <v>5.146875</v>
      </c>
      <c r="Q6" s="224">
        <f t="shared" ref="Q6:Q11" si="2">D6*H6*O6</f>
        <v>14.6812878079542</v>
      </c>
    </row>
    <row r="7" s="178" customFormat="1" ht="13" spans="1:17">
      <c r="A7" s="211">
        <v>2</v>
      </c>
      <c r="B7" s="212" t="s">
        <v>30</v>
      </c>
      <c r="C7" s="170" t="s">
        <v>310</v>
      </c>
      <c r="D7" s="213">
        <v>1</v>
      </c>
      <c r="E7" s="163" t="s">
        <v>311</v>
      </c>
      <c r="F7" s="169" t="s">
        <v>312</v>
      </c>
      <c r="G7" s="212" t="s">
        <v>30</v>
      </c>
      <c r="H7" s="169">
        <v>1</v>
      </c>
      <c r="I7" s="169">
        <v>1</v>
      </c>
      <c r="J7" s="222">
        <f>4500/22/8/60</f>
        <v>0.426136363636364</v>
      </c>
      <c r="K7" s="222">
        <f>4500/22/8/60</f>
        <v>0.426136363636364</v>
      </c>
      <c r="L7" s="222">
        <f>制造费率测算明细!T7</f>
        <v>0.512604682449495</v>
      </c>
      <c r="M7" s="222">
        <f>制造费率测算明细!U7</f>
        <v>0.1365</v>
      </c>
      <c r="N7" s="222">
        <f>制造费率测算明细!V7</f>
        <v>0.0151757965198864</v>
      </c>
      <c r="O7" s="223">
        <f t="shared" si="0"/>
        <v>1.09041684260575</v>
      </c>
      <c r="P7" s="224">
        <f t="shared" si="1"/>
        <v>0.426136363636364</v>
      </c>
      <c r="Q7" s="224">
        <f t="shared" si="2"/>
        <v>1.09041684260575</v>
      </c>
    </row>
    <row r="8" s="178" customFormat="1" ht="13" spans="1:17">
      <c r="A8" s="211">
        <v>3</v>
      </c>
      <c r="B8" s="212" t="s">
        <v>30</v>
      </c>
      <c r="C8" s="170" t="s">
        <v>310</v>
      </c>
      <c r="D8" s="213">
        <v>1</v>
      </c>
      <c r="E8" s="163" t="s">
        <v>313</v>
      </c>
      <c r="F8" s="163" t="s">
        <v>314</v>
      </c>
      <c r="G8" s="163" t="s">
        <v>315</v>
      </c>
      <c r="H8" s="214">
        <v>5</v>
      </c>
      <c r="I8" s="163">
        <v>1</v>
      </c>
      <c r="J8" s="222">
        <f>4500/22/8/60</f>
        <v>0.426136363636364</v>
      </c>
      <c r="K8" s="222">
        <f>4500/22/8/60</f>
        <v>0.426136363636364</v>
      </c>
      <c r="L8" s="222">
        <f>制造费率测算明细!T8</f>
        <v>1.52268908927087</v>
      </c>
      <c r="M8" s="222">
        <f>制造费率测算明细!U8</f>
        <v>0.4165</v>
      </c>
      <c r="N8" s="222">
        <f>制造费率测算明细!V8</f>
        <v>0.00974759339488636</v>
      </c>
      <c r="O8" s="223">
        <f>SUM(L8:N8)</f>
        <v>1.94893668266576</v>
      </c>
      <c r="P8" s="224">
        <f t="shared" si="1"/>
        <v>2.13068181818182</v>
      </c>
      <c r="Q8" s="224">
        <f t="shared" si="2"/>
        <v>9.7446834133288</v>
      </c>
    </row>
    <row r="9" s="178" customFormat="1" ht="13" spans="1:17">
      <c r="A9" s="211">
        <v>4</v>
      </c>
      <c r="B9" s="212" t="s">
        <v>30</v>
      </c>
      <c r="C9" s="170" t="s">
        <v>310</v>
      </c>
      <c r="D9" s="213">
        <v>1</v>
      </c>
      <c r="E9" s="169" t="s">
        <v>134</v>
      </c>
      <c r="F9" s="212" t="s">
        <v>30</v>
      </c>
      <c r="G9" s="212" t="s">
        <v>30</v>
      </c>
      <c r="H9" s="169">
        <v>5</v>
      </c>
      <c r="I9" s="169">
        <v>1</v>
      </c>
      <c r="J9" s="222">
        <v>0.426136363636364</v>
      </c>
      <c r="K9" s="222">
        <v>0.426136363636364</v>
      </c>
      <c r="L9" s="222">
        <f>制造费率测算明细!T9</f>
        <v>0.0321915656565657</v>
      </c>
      <c r="M9" s="222">
        <f>制造费率测算明细!U9</f>
        <v>0.07</v>
      </c>
      <c r="N9" s="222">
        <f>制造费率测算明细!V9</f>
        <v>0.000190607954545455</v>
      </c>
      <c r="O9" s="223">
        <f t="shared" si="0"/>
        <v>0.528518537247475</v>
      </c>
      <c r="P9" s="224">
        <f t="shared" si="1"/>
        <v>2.13068181818182</v>
      </c>
      <c r="Q9" s="224">
        <f t="shared" si="2"/>
        <v>2.64259268623737</v>
      </c>
    </row>
    <row r="10" s="178" customFormat="1" ht="13" spans="1:17">
      <c r="A10" s="211">
        <v>5</v>
      </c>
      <c r="B10" s="212" t="s">
        <v>30</v>
      </c>
      <c r="C10" s="170" t="s">
        <v>310</v>
      </c>
      <c r="D10" s="213">
        <v>1</v>
      </c>
      <c r="E10" s="169" t="s">
        <v>132</v>
      </c>
      <c r="F10" s="212" t="s">
        <v>30</v>
      </c>
      <c r="G10" s="212" t="s">
        <v>30</v>
      </c>
      <c r="H10" s="215">
        <v>0.17</v>
      </c>
      <c r="I10" s="169">
        <v>7</v>
      </c>
      <c r="J10" s="222">
        <v>0.426136363636364</v>
      </c>
      <c r="K10" s="222">
        <v>0.426136363636364</v>
      </c>
      <c r="L10" s="222">
        <f>制造费率测算明细!T10</f>
        <v>17.2770174975668</v>
      </c>
      <c r="M10" s="222">
        <f>制造费率测算明细!U10</f>
        <v>0.924</v>
      </c>
      <c r="N10" s="222">
        <f>制造费率测算明细!V10</f>
        <v>0.180057594460227</v>
      </c>
      <c r="O10" s="223">
        <f t="shared" si="0"/>
        <v>18.8072114556634</v>
      </c>
      <c r="P10" s="224">
        <f t="shared" si="1"/>
        <v>0.507102272727273</v>
      </c>
      <c r="Q10" s="224">
        <f t="shared" si="2"/>
        <v>3.19722594746278</v>
      </c>
    </row>
    <row r="11" s="178" customFormat="1" ht="13" spans="1:17">
      <c r="A11" s="211">
        <v>6</v>
      </c>
      <c r="B11" s="212" t="s">
        <v>30</v>
      </c>
      <c r="C11" s="170" t="s">
        <v>310</v>
      </c>
      <c r="D11" s="213">
        <v>1</v>
      </c>
      <c r="E11" s="176" t="s">
        <v>316</v>
      </c>
      <c r="F11" s="170" t="s">
        <v>317</v>
      </c>
      <c r="G11" s="212" t="s">
        <v>30</v>
      </c>
      <c r="H11" s="170">
        <v>3.62</v>
      </c>
      <c r="I11" s="170">
        <v>17</v>
      </c>
      <c r="J11" s="222">
        <v>0.426136363636364</v>
      </c>
      <c r="K11" s="222">
        <v>0.426136363636364</v>
      </c>
      <c r="L11" s="222">
        <f>制造费率测算明细!T11</f>
        <v>1.16490979166667</v>
      </c>
      <c r="M11" s="222">
        <f>制造费率测算明细!U11</f>
        <v>0.0175</v>
      </c>
      <c r="N11" s="222">
        <f>制造费率测算明细!V11</f>
        <v>0.02758996875</v>
      </c>
      <c r="O11" s="223">
        <f t="shared" si="0"/>
        <v>1.63613612405303</v>
      </c>
      <c r="P11" s="224">
        <f t="shared" si="1"/>
        <v>26.2244318181818</v>
      </c>
      <c r="Q11" s="224">
        <f t="shared" si="2"/>
        <v>5.92281276907197</v>
      </c>
    </row>
    <row r="12" s="178" customFormat="1" ht="20.25" customHeight="1" spans="1:17">
      <c r="A12" s="216" t="s">
        <v>136</v>
      </c>
      <c r="B12" s="212" t="s">
        <v>30</v>
      </c>
      <c r="C12" s="212" t="s">
        <v>30</v>
      </c>
      <c r="D12" s="212" t="s">
        <v>30</v>
      </c>
      <c r="E12" s="212" t="s">
        <v>30</v>
      </c>
      <c r="F12" s="212" t="s">
        <v>30</v>
      </c>
      <c r="G12" s="212" t="s">
        <v>30</v>
      </c>
      <c r="H12" s="217">
        <f>SUM(H6:H11)</f>
        <v>15.339</v>
      </c>
      <c r="I12" s="217">
        <f>SUM(I6:I11)</f>
        <v>49</v>
      </c>
      <c r="J12" s="212" t="s">
        <v>30</v>
      </c>
      <c r="K12" s="212" t="s">
        <v>30</v>
      </c>
      <c r="L12" s="212" t="s">
        <v>30</v>
      </c>
      <c r="M12" s="212" t="s">
        <v>30</v>
      </c>
      <c r="N12" s="212" t="s">
        <v>30</v>
      </c>
      <c r="O12" s="212" t="s">
        <v>30</v>
      </c>
      <c r="P12" s="225">
        <f>SUM(P6:P11)</f>
        <v>36.5659090909091</v>
      </c>
      <c r="Q12" s="225">
        <f>SUM(Q6:Q11)</f>
        <v>37.2790194666609</v>
      </c>
    </row>
    <row r="13" s="91" customFormat="1" spans="2:17">
      <c r="B13" s="218" t="s">
        <v>318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</row>
    <row r="14" s="91" customFormat="1" spans="2:17">
      <c r="B14" s="219" t="s">
        <v>319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</row>
    <row r="15" s="91" customFormat="1" spans="2:17">
      <c r="B15" s="219" t="s">
        <v>320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</row>
    <row r="16" s="91" customFormat="1" spans="2:17">
      <c r="B16" s="219" t="s">
        <v>321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</row>
    <row r="17" s="91" customFormat="1" spans="2:15">
      <c r="B17" s="92" t="s">
        <v>322</v>
      </c>
      <c r="K17" s="226"/>
      <c r="L17" s="226"/>
      <c r="M17" s="226"/>
      <c r="N17" s="226"/>
      <c r="O17" s="226"/>
    </row>
    <row r="18" s="91" customFormat="1" spans="11:15">
      <c r="K18" s="226"/>
      <c r="L18" s="226"/>
      <c r="M18" s="226"/>
      <c r="N18" s="226"/>
      <c r="O18" s="226"/>
    </row>
    <row r="19" s="91" customFormat="1" spans="11:15">
      <c r="K19" s="226"/>
      <c r="L19" s="226"/>
      <c r="M19" s="226"/>
      <c r="N19" s="226"/>
      <c r="O19" s="226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31496062992126" right="0.31496062992126" top="0.748031496062992" bottom="0.748031496062992" header="0.31496062992126" footer="0.31496062992126"/>
  <pageSetup paperSize="9" scale="90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view="pageBreakPreview" zoomScaleNormal="100" workbookViewId="0">
      <selection activeCell="C21" sqref="C21"/>
    </sheetView>
  </sheetViews>
  <sheetFormatPr defaultColWidth="9" defaultRowHeight="14"/>
  <cols>
    <col min="1" max="1" width="4.62727272727273" style="149" customWidth="1"/>
    <col min="2" max="2" width="9.62727272727273" customWidth="1"/>
    <col min="3" max="3" width="18.3727272727273" customWidth="1"/>
    <col min="4" max="4" width="12.2545454545455" customWidth="1"/>
    <col min="5" max="5" width="12.8727272727273" customWidth="1"/>
    <col min="6" max="6" width="6.37272727272727" customWidth="1"/>
    <col min="7" max="7" width="11.3727272727273" customWidth="1"/>
    <col min="8" max="8" width="5.5" customWidth="1"/>
    <col min="9" max="9" width="6.75454545454545" customWidth="1"/>
    <col min="10" max="10" width="7.62727272727273" customWidth="1"/>
    <col min="11" max="11" width="5.87272727272727" customWidth="1"/>
    <col min="12" max="12" width="5.12727272727273" customWidth="1"/>
    <col min="13" max="13" width="5.75454545454545" style="149" customWidth="1"/>
    <col min="14" max="14" width="5.37272727272727" style="149" customWidth="1"/>
    <col min="15" max="15" width="6.87272727272727" style="149" customWidth="1"/>
    <col min="16" max="16" width="6.37272727272727" style="149" customWidth="1"/>
    <col min="17" max="17" width="6.62727272727273" style="149" customWidth="1"/>
    <col min="18" max="18" width="5.62727272727273" style="149" customWidth="1"/>
    <col min="19" max="19" width="6.12727272727273" style="149" customWidth="1"/>
    <col min="20" max="20" width="7.62727272727273" customWidth="1"/>
    <col min="21" max="21" width="6.25454545454545" customWidth="1"/>
    <col min="22" max="22" width="6.62727272727273" customWidth="1"/>
  </cols>
  <sheetData>
    <row r="1" ht="21" spans="1:22">
      <c r="A1" s="150" t="s">
        <v>323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97"/>
    </row>
    <row r="2" s="1" customFormat="1" spans="1:22">
      <c r="A2" s="4" t="s">
        <v>288</v>
      </c>
      <c r="B2" s="4"/>
      <c r="C2" s="4"/>
      <c r="D2" s="152" t="s">
        <v>58</v>
      </c>
      <c r="E2" s="153"/>
      <c r="F2" s="153"/>
      <c r="G2" s="153"/>
      <c r="H2" s="154"/>
      <c r="I2" s="180" t="s">
        <v>59</v>
      </c>
      <c r="J2" s="181" t="str">
        <f>原材料明细!J2</f>
        <v>M4轻卡</v>
      </c>
      <c r="K2" s="182"/>
      <c r="L2" s="182"/>
      <c r="M2" s="182"/>
      <c r="N2" s="182"/>
      <c r="O2" s="182"/>
      <c r="P2" s="182"/>
      <c r="Q2" s="198"/>
      <c r="R2" s="199" t="s">
        <v>61</v>
      </c>
      <c r="S2" s="199"/>
      <c r="T2" s="199"/>
      <c r="U2" s="199"/>
      <c r="V2" s="199"/>
    </row>
    <row r="3" s="1" customFormat="1" spans="1:22">
      <c r="A3" s="7" t="s">
        <v>289</v>
      </c>
      <c r="B3" s="7"/>
      <c r="C3" s="7"/>
      <c r="D3" s="155" t="str">
        <f>加工明细!D3</f>
        <v>L168100000425/副驾驶员座椅总成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4" t="str">
        <f>原材料明细!N3</f>
        <v>报价填写日期:2023.03.13</v>
      </c>
      <c r="S3" s="4"/>
      <c r="T3" s="4"/>
      <c r="U3" s="4"/>
      <c r="V3" s="4"/>
    </row>
    <row r="4" ht="21.75" customHeight="1" spans="1:22">
      <c r="A4" s="156" t="s">
        <v>64</v>
      </c>
      <c r="B4" s="156" t="s">
        <v>292</v>
      </c>
      <c r="C4" s="157" t="s">
        <v>324</v>
      </c>
      <c r="D4" s="158"/>
      <c r="E4" s="158"/>
      <c r="F4" s="158"/>
      <c r="G4" s="158"/>
      <c r="H4" s="158"/>
      <c r="I4" s="158"/>
      <c r="J4" s="156" t="s">
        <v>325</v>
      </c>
      <c r="K4" s="156"/>
      <c r="L4" s="156"/>
      <c r="M4" s="156"/>
      <c r="N4" s="156"/>
      <c r="O4" s="183" t="s">
        <v>326</v>
      </c>
      <c r="P4" s="184"/>
      <c r="Q4" s="200" t="s">
        <v>327</v>
      </c>
      <c r="R4" s="200"/>
      <c r="S4" s="200"/>
      <c r="T4" s="161" t="s">
        <v>328</v>
      </c>
      <c r="U4" s="161" t="s">
        <v>329</v>
      </c>
      <c r="V4" s="161" t="s">
        <v>330</v>
      </c>
    </row>
    <row r="5" ht="96.95" customHeight="1" spans="1:22">
      <c r="A5" s="156"/>
      <c r="B5" s="156"/>
      <c r="C5" s="159" t="s">
        <v>299</v>
      </c>
      <c r="D5" s="159" t="s">
        <v>75</v>
      </c>
      <c r="E5" s="160" t="s">
        <v>331</v>
      </c>
      <c r="F5" s="160" t="s">
        <v>332</v>
      </c>
      <c r="G5" s="160" t="s">
        <v>333</v>
      </c>
      <c r="H5" s="161" t="s">
        <v>334</v>
      </c>
      <c r="I5" s="185" t="s">
        <v>335</v>
      </c>
      <c r="J5" s="186" t="s">
        <v>336</v>
      </c>
      <c r="K5" s="186" t="s">
        <v>337</v>
      </c>
      <c r="L5" s="186" t="s">
        <v>338</v>
      </c>
      <c r="M5" s="160" t="s">
        <v>339</v>
      </c>
      <c r="N5" s="160" t="s">
        <v>340</v>
      </c>
      <c r="O5" s="160" t="s">
        <v>341</v>
      </c>
      <c r="P5" s="160" t="s">
        <v>342</v>
      </c>
      <c r="Q5" s="161" t="s">
        <v>343</v>
      </c>
      <c r="R5" s="161" t="s">
        <v>344</v>
      </c>
      <c r="S5" s="161" t="s">
        <v>345</v>
      </c>
      <c r="T5" s="161"/>
      <c r="U5" s="161"/>
      <c r="V5" s="161"/>
    </row>
    <row r="6" spans="1:22">
      <c r="A6" s="156">
        <v>1</v>
      </c>
      <c r="B6" s="162" t="s">
        <v>346</v>
      </c>
      <c r="C6" s="163" t="s">
        <v>347</v>
      </c>
      <c r="D6" s="164" t="s">
        <v>348</v>
      </c>
      <c r="E6" s="165">
        <f>18451327.44+147433.62</f>
        <v>18598761.06</v>
      </c>
      <c r="F6" s="166">
        <v>0.05</v>
      </c>
      <c r="G6" s="167">
        <f t="shared" ref="G6:G9" si="0">(E6-E6*F6)/(H6-I6)</f>
        <v>2944803.8345</v>
      </c>
      <c r="H6" s="168">
        <v>10</v>
      </c>
      <c r="I6" s="187">
        <v>4</v>
      </c>
      <c r="J6" s="188">
        <v>360</v>
      </c>
      <c r="K6" s="166">
        <v>0.7</v>
      </c>
      <c r="L6" s="189">
        <v>0</v>
      </c>
      <c r="M6" s="190">
        <v>0.6</v>
      </c>
      <c r="N6" s="190">
        <v>0</v>
      </c>
      <c r="O6" s="191">
        <v>23530.601265</v>
      </c>
      <c r="P6" s="191">
        <v>47061.20253</v>
      </c>
      <c r="Q6" s="201">
        <v>8</v>
      </c>
      <c r="R6" s="201">
        <f t="shared" ref="R6:R9" si="1">22*12</f>
        <v>264</v>
      </c>
      <c r="S6" s="201">
        <f t="shared" ref="S6:S9" si="2">R6*Q6</f>
        <v>2112</v>
      </c>
      <c r="T6" s="202">
        <f t="shared" ref="T6:T9" si="3">(E6-E6*F6)/(H6-I6)/(Q6*R6)/60</f>
        <v>23.2386666232639</v>
      </c>
      <c r="U6" s="202">
        <f t="shared" ref="U6:U9" si="4">(J6*K6*M6+L6*N6)/60</f>
        <v>2.52</v>
      </c>
      <c r="V6" s="202">
        <f t="shared" ref="V6:V9" si="5">(O6+P6)/S6/60</f>
        <v>0.557069158735796</v>
      </c>
    </row>
    <row r="7" spans="1:22">
      <c r="A7" s="156">
        <v>2</v>
      </c>
      <c r="B7" s="162" t="s">
        <v>311</v>
      </c>
      <c r="C7" s="163" t="s">
        <v>349</v>
      </c>
      <c r="D7" s="164" t="s">
        <v>350</v>
      </c>
      <c r="E7" s="165">
        <v>427350.43</v>
      </c>
      <c r="F7" s="166">
        <v>0.05</v>
      </c>
      <c r="G7" s="167">
        <f t="shared" si="0"/>
        <v>64957.26536</v>
      </c>
      <c r="H7" s="168">
        <v>10</v>
      </c>
      <c r="I7" s="187">
        <v>3.75</v>
      </c>
      <c r="J7" s="188">
        <v>19.5</v>
      </c>
      <c r="K7" s="166">
        <v>0.7</v>
      </c>
      <c r="L7" s="189">
        <v>0</v>
      </c>
      <c r="M7" s="190">
        <v>0.6</v>
      </c>
      <c r="N7" s="190">
        <v>0</v>
      </c>
      <c r="O7" s="191">
        <v>641.025645</v>
      </c>
      <c r="P7" s="191">
        <v>1282.05129</v>
      </c>
      <c r="Q7" s="201">
        <v>8</v>
      </c>
      <c r="R7" s="201">
        <f t="shared" si="1"/>
        <v>264</v>
      </c>
      <c r="S7" s="201">
        <f t="shared" si="2"/>
        <v>2112</v>
      </c>
      <c r="T7" s="202">
        <f t="shared" si="3"/>
        <v>0.512604682449495</v>
      </c>
      <c r="U7" s="202">
        <f t="shared" si="4"/>
        <v>0.1365</v>
      </c>
      <c r="V7" s="202">
        <f t="shared" si="5"/>
        <v>0.0151757965198864</v>
      </c>
    </row>
    <row r="8" spans="1:22">
      <c r="A8" s="156">
        <v>3</v>
      </c>
      <c r="B8" s="162" t="s">
        <v>313</v>
      </c>
      <c r="C8" s="163" t="s">
        <v>351</v>
      </c>
      <c r="D8" s="164" t="s">
        <v>352</v>
      </c>
      <c r="E8" s="165">
        <f>305982.9+14932</f>
        <v>320914.9</v>
      </c>
      <c r="F8" s="166">
        <v>0.05</v>
      </c>
      <c r="G8" s="167">
        <f t="shared" si="0"/>
        <v>192955.161392405</v>
      </c>
      <c r="H8" s="168">
        <v>10</v>
      </c>
      <c r="I8" s="187">
        <v>8.42</v>
      </c>
      <c r="J8" s="188">
        <v>59.5</v>
      </c>
      <c r="K8" s="166">
        <v>0.7</v>
      </c>
      <c r="L8" s="189">
        <v>0</v>
      </c>
      <c r="M8" s="190">
        <v>0.6</v>
      </c>
      <c r="N8" s="190">
        <v>0</v>
      </c>
      <c r="O8" s="191">
        <v>411.738345</v>
      </c>
      <c r="P8" s="191">
        <v>823.47669</v>
      </c>
      <c r="Q8" s="201">
        <v>8</v>
      </c>
      <c r="R8" s="201">
        <f t="shared" si="1"/>
        <v>264</v>
      </c>
      <c r="S8" s="201">
        <f t="shared" si="2"/>
        <v>2112</v>
      </c>
      <c r="T8" s="202">
        <f t="shared" si="3"/>
        <v>1.52268908927087</v>
      </c>
      <c r="U8" s="202">
        <f t="shared" si="4"/>
        <v>0.4165</v>
      </c>
      <c r="V8" s="202">
        <f t="shared" si="5"/>
        <v>0.00974759339488636</v>
      </c>
    </row>
    <row r="9" spans="1:22">
      <c r="A9" s="156">
        <v>4</v>
      </c>
      <c r="B9" s="162" t="s">
        <v>134</v>
      </c>
      <c r="C9" s="163" t="s">
        <v>353</v>
      </c>
      <c r="D9" s="164" t="s">
        <v>354</v>
      </c>
      <c r="E9" s="165">
        <v>5367.52</v>
      </c>
      <c r="F9" s="166">
        <v>0.05</v>
      </c>
      <c r="G9" s="167">
        <f t="shared" si="0"/>
        <v>4079.3152</v>
      </c>
      <c r="H9" s="168">
        <v>10</v>
      </c>
      <c r="I9" s="187">
        <v>8.75</v>
      </c>
      <c r="J9" s="192">
        <v>10</v>
      </c>
      <c r="K9" s="166">
        <v>0.7</v>
      </c>
      <c r="L9" s="189">
        <v>0</v>
      </c>
      <c r="M9" s="190">
        <v>0.6</v>
      </c>
      <c r="N9" s="190">
        <v>0</v>
      </c>
      <c r="O9" s="191">
        <f>P9*0.5</f>
        <v>8.05128</v>
      </c>
      <c r="P9" s="191">
        <f>E9*0.03/10</f>
        <v>16.10256</v>
      </c>
      <c r="Q9" s="201">
        <v>8</v>
      </c>
      <c r="R9" s="201">
        <f t="shared" si="1"/>
        <v>264</v>
      </c>
      <c r="S9" s="201">
        <f t="shared" si="2"/>
        <v>2112</v>
      </c>
      <c r="T9" s="202">
        <f t="shared" si="3"/>
        <v>0.0321915656565657</v>
      </c>
      <c r="U9" s="202">
        <f t="shared" si="4"/>
        <v>0.07</v>
      </c>
      <c r="V9" s="202">
        <f t="shared" si="5"/>
        <v>0.000190607954545455</v>
      </c>
    </row>
    <row r="10" spans="1:22">
      <c r="A10" s="156">
        <v>5</v>
      </c>
      <c r="B10" s="169" t="s">
        <v>132</v>
      </c>
      <c r="C10" s="170" t="s">
        <v>355</v>
      </c>
      <c r="D10" s="171" t="s">
        <v>30</v>
      </c>
      <c r="E10" s="172">
        <v>4424778.76</v>
      </c>
      <c r="F10" s="173">
        <v>0.05</v>
      </c>
      <c r="G10" s="174">
        <v>2189343.65729167</v>
      </c>
      <c r="H10" s="175">
        <v>10</v>
      </c>
      <c r="I10" s="193">
        <v>8.08</v>
      </c>
      <c r="J10" s="156">
        <v>132</v>
      </c>
      <c r="K10" s="173">
        <v>0.7</v>
      </c>
      <c r="L10" s="156">
        <v>0</v>
      </c>
      <c r="M10" s="194">
        <v>0.6</v>
      </c>
      <c r="N10" s="156">
        <v>0</v>
      </c>
      <c r="O10" s="195">
        <v>7605.63279</v>
      </c>
      <c r="P10" s="195">
        <v>15211.26558</v>
      </c>
      <c r="Q10" s="156">
        <v>8</v>
      </c>
      <c r="R10" s="156">
        <v>264</v>
      </c>
      <c r="S10" s="156">
        <v>2112</v>
      </c>
      <c r="T10" s="203">
        <v>17.2770174975668</v>
      </c>
      <c r="U10" s="203">
        <v>0.924</v>
      </c>
      <c r="V10" s="203">
        <v>0.180057594460227</v>
      </c>
    </row>
    <row r="11" spans="1:22">
      <c r="A11" s="156">
        <v>6</v>
      </c>
      <c r="B11" s="176" t="s">
        <v>356</v>
      </c>
      <c r="C11" s="176" t="s">
        <v>357</v>
      </c>
      <c r="D11" s="171" t="s">
        <v>30</v>
      </c>
      <c r="E11" s="172">
        <v>776933.52</v>
      </c>
      <c r="F11" s="173">
        <v>0.05</v>
      </c>
      <c r="G11" s="174">
        <v>147617.3688</v>
      </c>
      <c r="H11" s="175">
        <v>10</v>
      </c>
      <c r="I11" s="193">
        <v>5</v>
      </c>
      <c r="J11" s="156">
        <v>2.5</v>
      </c>
      <c r="K11" s="173">
        <v>0.7</v>
      </c>
      <c r="L11" s="156">
        <v>0</v>
      </c>
      <c r="M11" s="194">
        <v>0.6</v>
      </c>
      <c r="N11" s="156">
        <v>0</v>
      </c>
      <c r="O11" s="195">
        <v>1165.40028</v>
      </c>
      <c r="P11" s="195">
        <v>2330.80056</v>
      </c>
      <c r="Q11" s="156">
        <v>8</v>
      </c>
      <c r="R11" s="156">
        <v>264</v>
      </c>
      <c r="S11" s="156">
        <v>2112</v>
      </c>
      <c r="T11" s="203">
        <v>1.16490979166667</v>
      </c>
      <c r="U11" s="203">
        <v>0.0175</v>
      </c>
      <c r="V11" s="203">
        <v>0.02758996875</v>
      </c>
    </row>
    <row r="12" spans="2:21">
      <c r="B12" s="177" t="s">
        <v>318</v>
      </c>
      <c r="T12" s="149"/>
      <c r="U12" s="149"/>
    </row>
    <row r="13" spans="2:3">
      <c r="B13" s="178" t="s">
        <v>358</v>
      </c>
      <c r="C13" s="148"/>
    </row>
    <row r="14" spans="2:3">
      <c r="B14" s="178" t="s">
        <v>359</v>
      </c>
      <c r="C14" s="148"/>
    </row>
    <row r="15" spans="2:3">
      <c r="B15" s="178" t="s">
        <v>360</v>
      </c>
      <c r="C15" s="148"/>
    </row>
    <row r="16" spans="2:3">
      <c r="B16" s="178" t="s">
        <v>361</v>
      </c>
      <c r="C16" s="148"/>
    </row>
    <row r="17" spans="2:16">
      <c r="B17" s="148" t="s">
        <v>362</v>
      </c>
      <c r="P17" s="196"/>
    </row>
    <row r="20" ht="23" spans="5:7">
      <c r="E20" s="179"/>
      <c r="F20" s="179"/>
      <c r="G20" s="179"/>
    </row>
    <row r="21" ht="23" spans="5:7">
      <c r="E21" s="179"/>
      <c r="F21" s="179"/>
      <c r="G21" s="179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conditionalFormatting sqref="B9">
    <cfRule type="duplicateValues" dxfId="0" priority="1"/>
    <cfRule type="duplicateValues" dxfId="1" priority="2"/>
  </conditionalFormatting>
  <conditionalFormatting sqref="B6:B8">
    <cfRule type="duplicateValues" dxfId="0" priority="3"/>
    <cfRule type="duplicateValues" dxfId="1" priority="4"/>
  </conditionalFormatting>
  <printOptions horizontalCentered="1"/>
  <pageMargins left="0.393700787401575" right="0.393700787401575" top="0.748031496062992" bottom="0.748031496062992" header="0.31496062992126" footer="0.31496062992126"/>
  <pageSetup paperSize="9" scale="93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workbookViewId="0">
      <selection activeCell="C25" sqref="C25"/>
    </sheetView>
  </sheetViews>
  <sheetFormatPr defaultColWidth="9" defaultRowHeight="14" outlineLevelCol="6"/>
  <cols>
    <col min="1" max="1" width="7.37272727272727" style="131" customWidth="1"/>
    <col min="2" max="2" width="34.7545454545455" style="131" customWidth="1"/>
    <col min="3" max="3" width="14.5" style="131" customWidth="1"/>
    <col min="4" max="4" width="12.2545454545455" style="131" customWidth="1"/>
    <col min="5" max="5" width="12.1272727272727" style="131" customWidth="1"/>
    <col min="6" max="6" width="10.1272727272727" style="131" customWidth="1"/>
    <col min="7" max="7" width="16.1272727272727" style="131" customWidth="1"/>
    <col min="8" max="8" width="12.7545454545455" style="131" customWidth="1"/>
    <col min="9" max="16384" width="9" style="131"/>
  </cols>
  <sheetData>
    <row r="1" ht="20.25" customHeight="1" spans="1:7">
      <c r="A1" s="132" t="s">
        <v>363</v>
      </c>
      <c r="B1" s="132"/>
      <c r="C1" s="132"/>
      <c r="D1" s="132"/>
      <c r="E1" s="132"/>
      <c r="F1" s="132"/>
      <c r="G1" s="132"/>
    </row>
    <row r="2" s="25" customFormat="1" ht="18.75" customHeight="1" spans="1:7">
      <c r="A2" s="28" t="s">
        <v>364</v>
      </c>
      <c r="B2" s="28"/>
      <c r="C2" s="28" t="s">
        <v>59</v>
      </c>
      <c r="D2" s="24" t="str">
        <f>原材料明细!J2</f>
        <v>M4轻卡</v>
      </c>
      <c r="E2" s="24"/>
      <c r="F2" s="133" t="s">
        <v>61</v>
      </c>
      <c r="G2" s="133"/>
    </row>
    <row r="3" s="25" customFormat="1" ht="18.75" customHeight="1" spans="1:7">
      <c r="A3" s="134" t="str">
        <f>原材料明细!A3</f>
        <v>零件图号/名称:L168100000425/副驾驶员座椅总成</v>
      </c>
      <c r="B3" s="135"/>
      <c r="C3" s="135"/>
      <c r="D3" s="135"/>
      <c r="E3" s="135"/>
      <c r="F3" s="28" t="str">
        <f>原材料明细!N3</f>
        <v>报价填写日期:2023.03.13</v>
      </c>
      <c r="G3" s="28"/>
    </row>
    <row r="4" ht="27" customHeight="1" spans="1:7">
      <c r="A4" s="136" t="s">
        <v>64</v>
      </c>
      <c r="B4" s="136" t="s">
        <v>365</v>
      </c>
      <c r="C4" s="136" t="s">
        <v>366</v>
      </c>
      <c r="D4" s="136" t="s">
        <v>367</v>
      </c>
      <c r="E4" s="136" t="s">
        <v>368</v>
      </c>
      <c r="F4" s="136" t="s">
        <v>369</v>
      </c>
      <c r="G4" s="136" t="s">
        <v>370</v>
      </c>
    </row>
    <row r="5" ht="27" customHeight="1" spans="1:7">
      <c r="A5" s="136"/>
      <c r="B5" s="136"/>
      <c r="C5" s="136"/>
      <c r="D5" s="136"/>
      <c r="E5" s="136"/>
      <c r="F5" s="136"/>
      <c r="G5" s="136"/>
    </row>
    <row r="6" spans="1:7">
      <c r="A6" s="137">
        <v>1</v>
      </c>
      <c r="B6" s="138" t="s">
        <v>37</v>
      </c>
      <c r="C6" s="139">
        <f>D6*汇总表!D17</f>
        <v>5.77548278730915</v>
      </c>
      <c r="D6" s="140">
        <v>0.01</v>
      </c>
      <c r="E6" s="141">
        <v>0</v>
      </c>
      <c r="F6" s="141">
        <v>0</v>
      </c>
      <c r="G6" s="142">
        <v>0</v>
      </c>
    </row>
    <row r="7" spans="1:7">
      <c r="A7" s="137">
        <v>2</v>
      </c>
      <c r="B7" s="138" t="s">
        <v>38</v>
      </c>
      <c r="C7" s="139">
        <f>D7*汇总表!D17</f>
        <v>5.77548278730915</v>
      </c>
      <c r="D7" s="140">
        <v>0.01</v>
      </c>
      <c r="E7" s="141">
        <v>0</v>
      </c>
      <c r="F7" s="141">
        <v>0</v>
      </c>
      <c r="G7" s="142">
        <v>0</v>
      </c>
    </row>
    <row r="8" ht="21" customHeight="1" spans="1:7">
      <c r="A8" s="137">
        <v>3</v>
      </c>
      <c r="B8" s="138" t="s">
        <v>371</v>
      </c>
      <c r="C8" s="139">
        <f>D8*汇总表!D17</f>
        <v>5.77548278730915</v>
      </c>
      <c r="D8" s="140">
        <v>0.01</v>
      </c>
      <c r="E8" s="141">
        <v>0</v>
      </c>
      <c r="F8" s="141">
        <v>0</v>
      </c>
      <c r="G8" s="142">
        <v>0</v>
      </c>
    </row>
    <row r="10" ht="24.75" customHeight="1" spans="1:7">
      <c r="A10" s="132" t="s">
        <v>372</v>
      </c>
      <c r="B10" s="132" t="s">
        <v>373</v>
      </c>
      <c r="C10" s="132"/>
      <c r="D10" s="132"/>
      <c r="E10" s="132"/>
      <c r="F10" s="132"/>
      <c r="G10" s="132"/>
    </row>
    <row r="11" spans="1:7">
      <c r="A11" s="141" t="s">
        <v>64</v>
      </c>
      <c r="B11" s="141" t="s">
        <v>374</v>
      </c>
      <c r="C11" s="141"/>
      <c r="D11" s="141" t="s">
        <v>375</v>
      </c>
      <c r="E11" s="141"/>
      <c r="F11" s="141" t="s">
        <v>376</v>
      </c>
      <c r="G11" s="141"/>
    </row>
    <row r="12" spans="1:7">
      <c r="A12" s="141">
        <v>1</v>
      </c>
      <c r="B12" s="141" t="s">
        <v>377</v>
      </c>
      <c r="C12" s="141"/>
      <c r="D12" s="141">
        <v>0</v>
      </c>
      <c r="E12" s="141"/>
      <c r="F12" s="141">
        <v>0</v>
      </c>
      <c r="G12" s="141"/>
    </row>
    <row r="13" spans="1:7">
      <c r="A13" s="141">
        <v>2</v>
      </c>
      <c r="B13" s="141" t="s">
        <v>378</v>
      </c>
      <c r="C13" s="141"/>
      <c r="D13" s="141">
        <v>0</v>
      </c>
      <c r="E13" s="141"/>
      <c r="F13" s="141">
        <v>0</v>
      </c>
      <c r="G13" s="141"/>
    </row>
    <row r="14" spans="1:7">
      <c r="A14" s="141">
        <v>3</v>
      </c>
      <c r="B14" s="141" t="s">
        <v>379</v>
      </c>
      <c r="C14" s="143" t="s">
        <v>380</v>
      </c>
      <c r="D14" s="141">
        <v>0</v>
      </c>
      <c r="E14" s="141"/>
      <c r="F14" s="141">
        <v>0</v>
      </c>
      <c r="G14" s="141"/>
    </row>
    <row r="15" ht="24" spans="1:7">
      <c r="A15" s="141"/>
      <c r="B15" s="141"/>
      <c r="C15" s="141" t="s">
        <v>381</v>
      </c>
      <c r="D15" s="141">
        <v>0</v>
      </c>
      <c r="E15" s="141"/>
      <c r="F15" s="141">
        <v>0</v>
      </c>
      <c r="G15" s="141"/>
    </row>
    <row r="16" spans="1:5">
      <c r="A16" s="144"/>
      <c r="B16" s="145" t="s">
        <v>318</v>
      </c>
      <c r="C16" s="144"/>
      <c r="D16" s="144"/>
      <c r="E16" s="146"/>
    </row>
    <row r="17" spans="1:5">
      <c r="A17" s="144"/>
      <c r="B17" s="147" t="s">
        <v>382</v>
      </c>
      <c r="C17" s="144"/>
      <c r="D17" s="144"/>
      <c r="E17" s="146"/>
    </row>
    <row r="18" spans="1:5">
      <c r="A18" s="144"/>
      <c r="B18" s="147" t="s">
        <v>383</v>
      </c>
      <c r="C18" s="144"/>
      <c r="D18" s="144"/>
      <c r="E18" s="146"/>
    </row>
    <row r="19" spans="1:5">
      <c r="A19" s="144"/>
      <c r="B19" s="147" t="s">
        <v>384</v>
      </c>
      <c r="C19" s="144"/>
      <c r="D19" s="144"/>
      <c r="E19" s="146"/>
    </row>
    <row r="20" customFormat="1" spans="2:2">
      <c r="B20" s="148" t="s">
        <v>385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D14:E14"/>
    <mergeCell ref="F14:G14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view="pageBreakPreview" zoomScaleNormal="100" topLeftCell="A15" workbookViewId="0">
      <selection activeCell="J24" sqref="J24:L24"/>
    </sheetView>
  </sheetViews>
  <sheetFormatPr defaultColWidth="9" defaultRowHeight="14"/>
  <cols>
    <col min="1" max="1" width="4.5" customWidth="1"/>
    <col min="2" max="2" width="8.62727272727273" customWidth="1"/>
    <col min="3" max="3" width="8.12727272727273" customWidth="1"/>
    <col min="4" max="5" width="10.3727272727273" customWidth="1"/>
    <col min="6" max="6" width="7" customWidth="1"/>
    <col min="7" max="7" width="6.25454545454545" customWidth="1"/>
    <col min="8" max="8" width="2" customWidth="1"/>
    <col min="9" max="9" width="6.87272727272727" customWidth="1"/>
    <col min="10" max="10" width="6.62727272727273" customWidth="1"/>
    <col min="11" max="11" width="4.62727272727273" customWidth="1"/>
    <col min="12" max="12" width="5.5" customWidth="1"/>
    <col min="13" max="13" width="7.87272727272727" customWidth="1"/>
    <col min="14" max="14" width="10.2545454545455" customWidth="1"/>
    <col min="15" max="15" width="14.7545454545455" customWidth="1"/>
  </cols>
  <sheetData>
    <row r="1" ht="21" spans="1:14">
      <c r="A1" s="27" t="s">
        <v>386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8.75" customHeight="1" spans="1:14">
      <c r="A2" s="28" t="s">
        <v>57</v>
      </c>
      <c r="B2" s="28"/>
      <c r="C2" s="24" t="s">
        <v>58</v>
      </c>
      <c r="D2" s="24"/>
      <c r="E2" s="24"/>
      <c r="F2" s="28" t="s">
        <v>59</v>
      </c>
      <c r="G2" s="24" t="str">
        <f>原材料明细!J2</f>
        <v>M4轻卡</v>
      </c>
      <c r="H2" s="24"/>
      <c r="I2" s="24"/>
      <c r="J2" s="24"/>
      <c r="K2" s="24"/>
      <c r="L2" s="93" t="s">
        <v>387</v>
      </c>
      <c r="M2" s="94"/>
      <c r="N2" s="95"/>
    </row>
    <row r="3" s="25" customFormat="1" ht="18.75" customHeight="1" spans="1:14">
      <c r="A3" s="29" t="s">
        <v>289</v>
      </c>
      <c r="B3" s="29"/>
      <c r="C3" s="30" t="str">
        <f>加工明细!D3</f>
        <v>L168100000425/副驾驶员座椅总成</v>
      </c>
      <c r="D3" s="31"/>
      <c r="E3" s="31"/>
      <c r="F3" s="31"/>
      <c r="G3" s="31"/>
      <c r="H3" s="31"/>
      <c r="I3" s="31"/>
      <c r="J3" s="31"/>
      <c r="K3" s="96"/>
      <c r="L3" s="97" t="str">
        <f>原材料明细!N3</f>
        <v>报价填写日期:2023.03.13</v>
      </c>
      <c r="M3" s="98"/>
      <c r="N3" s="99"/>
    </row>
    <row r="4" spans="1:14">
      <c r="A4" s="32" t="s">
        <v>388</v>
      </c>
      <c r="B4" s="33"/>
      <c r="C4" s="34"/>
      <c r="D4" s="34"/>
      <c r="E4" s="34"/>
      <c r="F4" s="34"/>
      <c r="G4" s="35"/>
      <c r="H4" s="36"/>
      <c r="I4" s="100" t="s">
        <v>389</v>
      </c>
      <c r="J4" s="53"/>
      <c r="K4" s="53"/>
      <c r="L4" s="53"/>
      <c r="M4" s="53"/>
      <c r="N4" s="101"/>
    </row>
    <row r="5" spans="1:14">
      <c r="A5" s="37" t="s">
        <v>64</v>
      </c>
      <c r="B5" s="38" t="s">
        <v>25</v>
      </c>
      <c r="C5" s="39"/>
      <c r="D5" s="39"/>
      <c r="E5" s="40"/>
      <c r="F5" s="41" t="s">
        <v>390</v>
      </c>
      <c r="G5" s="42"/>
      <c r="H5" s="36"/>
      <c r="I5" s="102" t="s">
        <v>64</v>
      </c>
      <c r="J5" s="102" t="s">
        <v>25</v>
      </c>
      <c r="K5" s="103"/>
      <c r="L5" s="103"/>
      <c r="M5" s="103"/>
      <c r="N5" s="104" t="s">
        <v>390</v>
      </c>
    </row>
    <row r="6" spans="1:14">
      <c r="A6" s="43">
        <v>1</v>
      </c>
      <c r="B6" s="44" t="s">
        <v>391</v>
      </c>
      <c r="C6" s="45"/>
      <c r="D6" s="45"/>
      <c r="E6" s="46"/>
      <c r="F6" s="47" t="s">
        <v>30</v>
      </c>
      <c r="G6" s="48"/>
      <c r="H6" s="36"/>
      <c r="I6" s="60">
        <v>1</v>
      </c>
      <c r="J6" s="105" t="s">
        <v>392</v>
      </c>
      <c r="K6" s="106"/>
      <c r="L6" s="106"/>
      <c r="M6" s="106"/>
      <c r="N6" s="107">
        <v>1410</v>
      </c>
    </row>
    <row r="7" spans="1:14">
      <c r="A7" s="49">
        <v>2</v>
      </c>
      <c r="B7" s="44" t="s">
        <v>393</v>
      </c>
      <c r="C7" s="45"/>
      <c r="D7" s="45"/>
      <c r="E7" s="46"/>
      <c r="F7" s="47" t="s">
        <v>30</v>
      </c>
      <c r="G7" s="48"/>
      <c r="H7" s="36"/>
      <c r="I7" s="60">
        <v>2</v>
      </c>
      <c r="J7" s="105" t="s">
        <v>394</v>
      </c>
      <c r="K7" s="106"/>
      <c r="L7" s="106"/>
      <c r="M7" s="106"/>
      <c r="N7" s="107">
        <v>1080</v>
      </c>
    </row>
    <row r="8" spans="1:14">
      <c r="A8" s="49">
        <v>3</v>
      </c>
      <c r="B8" s="44" t="s">
        <v>395</v>
      </c>
      <c r="C8" s="45"/>
      <c r="D8" s="45"/>
      <c r="E8" s="46"/>
      <c r="F8" s="47">
        <v>0</v>
      </c>
      <c r="G8" s="48"/>
      <c r="H8" s="36"/>
      <c r="I8" s="60">
        <v>3</v>
      </c>
      <c r="J8" s="105" t="s">
        <v>396</v>
      </c>
      <c r="K8" s="106"/>
      <c r="L8" s="106"/>
      <c r="M8" s="106"/>
      <c r="N8" s="107">
        <v>900</v>
      </c>
    </row>
    <row r="9" spans="1:14">
      <c r="A9" s="43">
        <v>4</v>
      </c>
      <c r="B9" s="44" t="s">
        <v>397</v>
      </c>
      <c r="C9" s="45"/>
      <c r="D9" s="45"/>
      <c r="E9" s="46"/>
      <c r="F9" s="47">
        <v>0</v>
      </c>
      <c r="G9" s="48"/>
      <c r="H9" s="36"/>
      <c r="I9" s="60">
        <v>4</v>
      </c>
      <c r="J9" s="105" t="s">
        <v>398</v>
      </c>
      <c r="K9" s="106"/>
      <c r="L9" s="106"/>
      <c r="M9" s="106"/>
      <c r="N9" s="107" t="s">
        <v>30</v>
      </c>
    </row>
    <row r="10" spans="1:14">
      <c r="A10" s="49">
        <v>5</v>
      </c>
      <c r="B10" s="44" t="s">
        <v>399</v>
      </c>
      <c r="C10" s="45"/>
      <c r="D10" s="45"/>
      <c r="E10" s="46"/>
      <c r="F10" s="50">
        <v>0</v>
      </c>
      <c r="G10" s="51"/>
      <c r="H10" s="36"/>
      <c r="I10" s="60">
        <v>5</v>
      </c>
      <c r="J10" s="105" t="s">
        <v>400</v>
      </c>
      <c r="K10" s="106"/>
      <c r="L10" s="106"/>
      <c r="M10" s="106"/>
      <c r="N10" s="107">
        <v>0</v>
      </c>
    </row>
    <row r="11" spans="1:14">
      <c r="A11" s="52" t="s">
        <v>401</v>
      </c>
      <c r="B11" s="53"/>
      <c r="C11" s="53"/>
      <c r="D11" s="53"/>
      <c r="E11" s="53"/>
      <c r="F11" s="54"/>
      <c r="G11" s="55"/>
      <c r="H11" s="36"/>
      <c r="I11" s="60">
        <v>6</v>
      </c>
      <c r="J11" s="105" t="s">
        <v>402</v>
      </c>
      <c r="K11" s="106"/>
      <c r="L11" s="106"/>
      <c r="M11" s="106"/>
      <c r="N11" s="107">
        <v>0</v>
      </c>
    </row>
    <row r="12" spans="1:14">
      <c r="A12" s="49">
        <v>1</v>
      </c>
      <c r="B12" s="44" t="s">
        <v>403</v>
      </c>
      <c r="C12" s="45"/>
      <c r="D12" s="45"/>
      <c r="E12" s="46"/>
      <c r="F12" s="56" t="s">
        <v>30</v>
      </c>
      <c r="G12" s="48"/>
      <c r="H12" s="36"/>
      <c r="I12" s="60">
        <v>7</v>
      </c>
      <c r="J12" s="105" t="s">
        <v>404</v>
      </c>
      <c r="K12" s="106"/>
      <c r="L12" s="106"/>
      <c r="M12" s="106"/>
      <c r="N12" s="107">
        <v>120000</v>
      </c>
    </row>
    <row r="13" spans="1:14">
      <c r="A13" s="49">
        <v>2</v>
      </c>
      <c r="B13" s="44" t="s">
        <v>405</v>
      </c>
      <c r="C13" s="45"/>
      <c r="D13" s="45"/>
      <c r="E13" s="46"/>
      <c r="F13" s="56" t="s">
        <v>30</v>
      </c>
      <c r="G13" s="48"/>
      <c r="H13" s="36"/>
      <c r="I13" s="60">
        <v>8</v>
      </c>
      <c r="J13" s="105" t="s">
        <v>406</v>
      </c>
      <c r="K13" s="106"/>
      <c r="L13" s="106"/>
      <c r="M13" s="106"/>
      <c r="N13" s="107">
        <v>4</v>
      </c>
    </row>
    <row r="14" spans="1:14">
      <c r="A14" s="49">
        <v>3</v>
      </c>
      <c r="B14" s="44" t="s">
        <v>407</v>
      </c>
      <c r="C14" s="45"/>
      <c r="D14" s="45"/>
      <c r="E14" s="46"/>
      <c r="F14" s="56">
        <v>0</v>
      </c>
      <c r="G14" s="48"/>
      <c r="H14" s="36"/>
      <c r="I14" s="60">
        <v>9</v>
      </c>
      <c r="J14" s="105" t="s">
        <v>408</v>
      </c>
      <c r="K14" s="106"/>
      <c r="L14" s="106"/>
      <c r="M14" s="106"/>
      <c r="N14" s="107">
        <v>100000</v>
      </c>
    </row>
    <row r="15" spans="1:14">
      <c r="A15" s="49">
        <v>4</v>
      </c>
      <c r="B15" s="44" t="s">
        <v>409</v>
      </c>
      <c r="C15" s="45"/>
      <c r="D15" s="45"/>
      <c r="E15" s="46"/>
      <c r="F15" s="56">
        <v>0</v>
      </c>
      <c r="G15" s="48"/>
      <c r="H15" s="36"/>
      <c r="I15" s="60">
        <v>10</v>
      </c>
      <c r="J15" s="105" t="s">
        <v>410</v>
      </c>
      <c r="K15" s="106"/>
      <c r="L15" s="106"/>
      <c r="M15" s="106"/>
      <c r="N15" s="108">
        <f>N12/N14</f>
        <v>1.2</v>
      </c>
    </row>
    <row r="16" spans="1:14">
      <c r="A16" s="49">
        <v>5</v>
      </c>
      <c r="B16" s="44" t="s">
        <v>411</v>
      </c>
      <c r="C16" s="45"/>
      <c r="D16" s="45"/>
      <c r="E16" s="46"/>
      <c r="F16" s="50">
        <v>0</v>
      </c>
      <c r="G16" s="51"/>
      <c r="H16" s="36"/>
      <c r="I16" s="36"/>
      <c r="J16" s="36"/>
      <c r="K16" s="36"/>
      <c r="L16" s="36"/>
      <c r="M16" s="36"/>
      <c r="N16" s="109"/>
    </row>
    <row r="17" spans="1:14">
      <c r="A17" s="57" t="s">
        <v>412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110"/>
    </row>
    <row r="18" ht="24" customHeight="1" spans="1:14">
      <c r="A18" s="59" t="s">
        <v>413</v>
      </c>
      <c r="B18" s="60"/>
      <c r="C18" s="61" t="s">
        <v>414</v>
      </c>
      <c r="D18" s="61" t="s">
        <v>415</v>
      </c>
      <c r="E18" s="62"/>
      <c r="F18" s="61" t="s">
        <v>416</v>
      </c>
      <c r="G18" s="61" t="s">
        <v>417</v>
      </c>
      <c r="H18" s="63" t="s">
        <v>418</v>
      </c>
      <c r="I18" s="111"/>
      <c r="J18" s="112" t="s">
        <v>419</v>
      </c>
      <c r="K18" s="113"/>
      <c r="L18" s="113"/>
      <c r="M18" s="61" t="s">
        <v>420</v>
      </c>
      <c r="N18" s="114"/>
    </row>
    <row r="19" spans="1:14">
      <c r="A19" s="64" t="s">
        <v>421</v>
      </c>
      <c r="B19" s="60"/>
      <c r="C19" s="62" t="s">
        <v>30</v>
      </c>
      <c r="D19" s="60" t="s">
        <v>30</v>
      </c>
      <c r="E19" s="60"/>
      <c r="F19" s="65" t="s">
        <v>30</v>
      </c>
      <c r="G19" s="60">
        <v>0</v>
      </c>
      <c r="H19" s="56">
        <v>0</v>
      </c>
      <c r="I19" s="48"/>
      <c r="J19" s="60">
        <v>0</v>
      </c>
      <c r="K19" s="60"/>
      <c r="L19" s="60"/>
      <c r="M19" s="115">
        <v>0</v>
      </c>
      <c r="N19" s="116"/>
    </row>
    <row r="20" spans="1:14">
      <c r="A20" s="66" t="s">
        <v>422</v>
      </c>
      <c r="B20" s="67"/>
      <c r="C20" s="62" t="s">
        <v>30</v>
      </c>
      <c r="D20" s="60" t="s">
        <v>30</v>
      </c>
      <c r="E20" s="60"/>
      <c r="F20" s="65" t="s">
        <v>30</v>
      </c>
      <c r="G20" s="60">
        <v>0</v>
      </c>
      <c r="H20" s="56">
        <v>0</v>
      </c>
      <c r="I20" s="48"/>
      <c r="J20" s="60">
        <v>0</v>
      </c>
      <c r="K20" s="60"/>
      <c r="L20" s="60"/>
      <c r="M20" s="115">
        <v>0</v>
      </c>
      <c r="N20" s="116"/>
    </row>
    <row r="21" spans="1:14">
      <c r="A21" s="64" t="s">
        <v>423</v>
      </c>
      <c r="B21" s="60"/>
      <c r="C21" s="62" t="s">
        <v>30</v>
      </c>
      <c r="D21" s="60" t="s">
        <v>30</v>
      </c>
      <c r="E21" s="60"/>
      <c r="F21" s="65" t="s">
        <v>30</v>
      </c>
      <c r="G21" s="60">
        <v>0</v>
      </c>
      <c r="H21" s="56">
        <v>0</v>
      </c>
      <c r="I21" s="48"/>
      <c r="J21" s="60">
        <v>0</v>
      </c>
      <c r="K21" s="60"/>
      <c r="L21" s="60"/>
      <c r="M21" s="115">
        <v>0</v>
      </c>
      <c r="N21" s="116"/>
    </row>
    <row r="22" spans="1:14">
      <c r="A22" s="64" t="s">
        <v>424</v>
      </c>
      <c r="B22" s="60"/>
      <c r="C22" s="62" t="s">
        <v>30</v>
      </c>
      <c r="D22" s="60" t="s">
        <v>30</v>
      </c>
      <c r="E22" s="60"/>
      <c r="F22" s="65" t="s">
        <v>30</v>
      </c>
      <c r="G22" s="60">
        <v>0</v>
      </c>
      <c r="H22" s="56">
        <v>0</v>
      </c>
      <c r="I22" s="48"/>
      <c r="J22" s="60">
        <v>0</v>
      </c>
      <c r="K22" s="60"/>
      <c r="L22" s="60"/>
      <c r="M22" s="115">
        <v>0</v>
      </c>
      <c r="N22" s="116"/>
    </row>
    <row r="23" spans="1:14">
      <c r="A23" s="64" t="s">
        <v>425</v>
      </c>
      <c r="B23" s="60"/>
      <c r="C23" s="62" t="s">
        <v>30</v>
      </c>
      <c r="D23" s="60" t="s">
        <v>30</v>
      </c>
      <c r="E23" s="60"/>
      <c r="F23" s="65" t="s">
        <v>30</v>
      </c>
      <c r="G23" s="60">
        <v>0</v>
      </c>
      <c r="H23" s="56">
        <v>0</v>
      </c>
      <c r="I23" s="48"/>
      <c r="J23" s="60">
        <v>0</v>
      </c>
      <c r="K23" s="60"/>
      <c r="L23" s="60"/>
      <c r="M23" s="115">
        <v>0</v>
      </c>
      <c r="N23" s="116"/>
    </row>
    <row r="24" spans="1:14">
      <c r="A24" s="64" t="s">
        <v>426</v>
      </c>
      <c r="B24" s="60"/>
      <c r="C24" s="62" t="s">
        <v>30</v>
      </c>
      <c r="D24" s="60" t="s">
        <v>30</v>
      </c>
      <c r="E24" s="60"/>
      <c r="F24" s="65" t="s">
        <v>30</v>
      </c>
      <c r="G24" s="60">
        <v>0</v>
      </c>
      <c r="H24" s="56">
        <v>0</v>
      </c>
      <c r="I24" s="48"/>
      <c r="J24" s="60">
        <v>0</v>
      </c>
      <c r="K24" s="60"/>
      <c r="L24" s="60"/>
      <c r="M24" s="115">
        <v>0</v>
      </c>
      <c r="N24" s="116"/>
    </row>
    <row r="25" spans="1:14">
      <c r="A25" s="64" t="s">
        <v>427</v>
      </c>
      <c r="B25" s="60"/>
      <c r="C25" s="62" t="s">
        <v>30</v>
      </c>
      <c r="D25" s="60" t="s">
        <v>30</v>
      </c>
      <c r="E25" s="60"/>
      <c r="F25" s="65" t="s">
        <v>30</v>
      </c>
      <c r="G25" s="60">
        <v>0</v>
      </c>
      <c r="H25" s="56">
        <v>0</v>
      </c>
      <c r="I25" s="48"/>
      <c r="J25" s="60">
        <v>0</v>
      </c>
      <c r="K25" s="60"/>
      <c r="L25" s="60"/>
      <c r="M25" s="115">
        <v>0</v>
      </c>
      <c r="N25" s="116"/>
    </row>
    <row r="26" spans="1:14">
      <c r="A26" s="64" t="s">
        <v>428</v>
      </c>
      <c r="B26" s="60"/>
      <c r="C26" s="62" t="s">
        <v>30</v>
      </c>
      <c r="D26" s="60" t="s">
        <v>30</v>
      </c>
      <c r="E26" s="60"/>
      <c r="F26" s="65" t="s">
        <v>30</v>
      </c>
      <c r="G26" s="60">
        <v>0</v>
      </c>
      <c r="H26" s="56">
        <v>0</v>
      </c>
      <c r="I26" s="48"/>
      <c r="J26" s="60">
        <v>0</v>
      </c>
      <c r="K26" s="60"/>
      <c r="L26" s="60"/>
      <c r="M26" s="115">
        <v>0</v>
      </c>
      <c r="N26" s="116"/>
    </row>
    <row r="27" spans="1:14">
      <c r="A27" s="64" t="s">
        <v>429</v>
      </c>
      <c r="B27" s="60"/>
      <c r="C27" s="62" t="s">
        <v>30</v>
      </c>
      <c r="D27" s="60" t="s">
        <v>30</v>
      </c>
      <c r="E27" s="60"/>
      <c r="F27" s="65" t="s">
        <v>30</v>
      </c>
      <c r="G27" s="60">
        <v>0</v>
      </c>
      <c r="H27" s="56">
        <v>0</v>
      </c>
      <c r="I27" s="48"/>
      <c r="J27" s="60">
        <v>0</v>
      </c>
      <c r="K27" s="60"/>
      <c r="L27" s="60"/>
      <c r="M27" s="115">
        <v>0</v>
      </c>
      <c r="N27" s="116"/>
    </row>
    <row r="28" spans="1:14">
      <c r="A28" s="68" t="s">
        <v>430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117"/>
      <c r="M28" s="118">
        <f>SUMIF(M19:N27,"&lt;9E+307")</f>
        <v>0</v>
      </c>
      <c r="N28" s="119"/>
    </row>
    <row r="29" spans="1:14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120"/>
    </row>
    <row r="30" spans="1:14">
      <c r="A30" s="72" t="s">
        <v>431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121"/>
      <c r="M30" s="122">
        <f>N15</f>
        <v>1.2</v>
      </c>
      <c r="N30" s="22"/>
    </row>
    <row r="31" spans="1:14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>
      <c r="A32" s="75" t="s">
        <v>432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123"/>
    </row>
    <row r="33" ht="26" spans="1:14">
      <c r="A33" s="77" t="s">
        <v>433</v>
      </c>
      <c r="B33" s="77"/>
      <c r="C33" s="78" t="s">
        <v>434</v>
      </c>
      <c r="D33" s="78"/>
      <c r="E33" s="79" t="s">
        <v>435</v>
      </c>
      <c r="F33" s="80">
        <v>10</v>
      </c>
      <c r="G33" s="80"/>
      <c r="H33" s="80"/>
      <c r="I33" s="77" t="s">
        <v>436</v>
      </c>
      <c r="J33" s="77"/>
      <c r="K33" s="77"/>
      <c r="L33" s="77"/>
      <c r="M33" s="85">
        <v>36</v>
      </c>
      <c r="N33" s="85"/>
    </row>
    <row r="34" ht="26" spans="1:14">
      <c r="A34" s="77" t="s">
        <v>437</v>
      </c>
      <c r="B34" s="77"/>
      <c r="C34" s="78" t="s">
        <v>438</v>
      </c>
      <c r="D34" s="78"/>
      <c r="E34" s="79" t="s">
        <v>439</v>
      </c>
      <c r="F34" s="80" t="s">
        <v>440</v>
      </c>
      <c r="G34" s="80"/>
      <c r="H34" s="80"/>
      <c r="I34" s="77" t="s">
        <v>441</v>
      </c>
      <c r="J34" s="77"/>
      <c r="K34" s="77"/>
      <c r="L34" s="77"/>
      <c r="M34" s="85">
        <v>144</v>
      </c>
      <c r="N34" s="85"/>
    </row>
    <row r="35" spans="1:14">
      <c r="A35" s="77" t="s">
        <v>442</v>
      </c>
      <c r="B35" s="77"/>
      <c r="C35" s="78">
        <v>400</v>
      </c>
      <c r="D35" s="78"/>
      <c r="E35" s="78" t="s">
        <v>443</v>
      </c>
      <c r="F35" s="80" t="s">
        <v>444</v>
      </c>
      <c r="G35" s="80"/>
      <c r="H35" s="80"/>
      <c r="I35" s="77" t="s">
        <v>445</v>
      </c>
      <c r="J35" s="77"/>
      <c r="K35" s="77"/>
      <c r="L35" s="77"/>
      <c r="M35" s="85">
        <v>3000</v>
      </c>
      <c r="N35" s="85"/>
    </row>
    <row r="36" spans="1:14">
      <c r="A36" s="77" t="s">
        <v>446</v>
      </c>
      <c r="B36" s="77"/>
      <c r="C36" s="78" t="s">
        <v>30</v>
      </c>
      <c r="D36" s="78"/>
      <c r="E36" s="78"/>
      <c r="F36" s="80"/>
      <c r="G36" s="80"/>
      <c r="H36" s="80"/>
      <c r="I36" s="77" t="s">
        <v>447</v>
      </c>
      <c r="J36" s="77"/>
      <c r="K36" s="77"/>
      <c r="L36" s="77"/>
      <c r="M36" s="118">
        <f>M35/M34</f>
        <v>20.8333333333333</v>
      </c>
      <c r="N36" s="118"/>
    </row>
    <row r="37" ht="13.5" customHeight="1" spans="1:14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124"/>
    </row>
    <row r="38" ht="19.5" customHeight="1" spans="1:14">
      <c r="A38" s="82" t="s">
        <v>448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125"/>
    </row>
    <row r="39" spans="1:14">
      <c r="A39" s="84" t="s">
        <v>449</v>
      </c>
      <c r="B39" s="84"/>
      <c r="C39" s="84"/>
      <c r="D39" s="84"/>
      <c r="E39" s="80" t="s">
        <v>30</v>
      </c>
      <c r="F39" s="80"/>
      <c r="G39" s="85" t="s">
        <v>318</v>
      </c>
      <c r="H39" s="80" t="s">
        <v>30</v>
      </c>
      <c r="I39" s="80"/>
      <c r="J39" s="80"/>
      <c r="K39" s="80"/>
      <c r="L39" s="80"/>
      <c r="M39" s="80"/>
      <c r="N39" s="80"/>
    </row>
    <row r="40" spans="1:14">
      <c r="A40" s="84" t="s">
        <v>450</v>
      </c>
      <c r="B40" s="84"/>
      <c r="C40" s="84"/>
      <c r="D40" s="84"/>
      <c r="E40" s="80">
        <v>0</v>
      </c>
      <c r="F40" s="80"/>
      <c r="G40" s="85"/>
      <c r="H40" s="80"/>
      <c r="I40" s="80"/>
      <c r="J40" s="80"/>
      <c r="K40" s="80"/>
      <c r="L40" s="80"/>
      <c r="M40" s="80"/>
      <c r="N40" s="80"/>
    </row>
    <row r="41" ht="13.5" customHeight="1" spans="1:14">
      <c r="A41" s="84" t="s">
        <v>451</v>
      </c>
      <c r="B41" s="84"/>
      <c r="C41" s="84"/>
      <c r="D41" s="84"/>
      <c r="E41" s="80">
        <v>0</v>
      </c>
      <c r="F41" s="80"/>
      <c r="G41" s="85"/>
      <c r="H41" s="80"/>
      <c r="I41" s="80"/>
      <c r="J41" s="80"/>
      <c r="K41" s="80"/>
      <c r="L41" s="80"/>
      <c r="M41" s="80"/>
      <c r="N41" s="80"/>
    </row>
    <row r="42" spans="1:14">
      <c r="A42" s="86" t="s">
        <v>452</v>
      </c>
      <c r="B42" s="86"/>
      <c r="C42" s="86"/>
      <c r="D42" s="86"/>
      <c r="E42" s="87">
        <v>0</v>
      </c>
      <c r="F42" s="87"/>
      <c r="G42" s="85"/>
      <c r="H42" s="80"/>
      <c r="I42" s="80"/>
      <c r="J42" s="80"/>
      <c r="K42" s="80"/>
      <c r="L42" s="80"/>
      <c r="M42" s="80"/>
      <c r="N42" s="80"/>
    </row>
    <row r="43" s="26" customFormat="1" spans="1:14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26"/>
    </row>
    <row r="44" spans="1:14">
      <c r="A44" s="72" t="s">
        <v>453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121"/>
      <c r="M44" s="127">
        <f>M36+E42</f>
        <v>20.8333333333333</v>
      </c>
      <c r="N44" s="127"/>
    </row>
    <row r="45" spans="1:14">
      <c r="A45" s="90"/>
      <c r="B45" s="90"/>
      <c r="C45" s="90"/>
      <c r="D45" s="90"/>
      <c r="E45" s="90"/>
      <c r="F45" s="90"/>
      <c r="G45" s="90"/>
      <c r="H45" s="90"/>
      <c r="I45" s="90"/>
      <c r="J45" s="128"/>
      <c r="K45" s="129"/>
      <c r="L45" s="129"/>
      <c r="M45" s="130"/>
      <c r="N45" s="91"/>
    </row>
    <row r="46" spans="1:14">
      <c r="A46" s="91"/>
      <c r="B46" s="92" t="s">
        <v>454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</mergeCells>
  <printOptions horizontalCentered="1"/>
  <pageMargins left="0.31496062992126" right="0.31496062992126" top="0.551181102362205" bottom="0.354330708661417" header="0.31496062992126" footer="0.31496062992126"/>
  <pageSetup paperSize="9" scale="92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view="pageBreakPreview" zoomScaleNormal="100" workbookViewId="0">
      <selection activeCell="L21" sqref="L21"/>
    </sheetView>
  </sheetViews>
  <sheetFormatPr defaultColWidth="9" defaultRowHeight="14"/>
  <cols>
    <col min="1" max="1" width="4.25454545454545" customWidth="1"/>
    <col min="2" max="2" width="7.37272727272727" style="2" customWidth="1"/>
    <col min="3" max="3" width="8.37272727272727" style="2" customWidth="1"/>
    <col min="4" max="4" width="15.7545454545455" customWidth="1"/>
    <col min="5" max="5" width="7.62727272727273" customWidth="1"/>
    <col min="6" max="6" width="6.12727272727273" customWidth="1"/>
    <col min="7" max="7" width="6.87272727272727" customWidth="1"/>
    <col min="8" max="8" width="9.37272727272727" customWidth="1"/>
    <col min="10" max="11" width="6.75454545454545" customWidth="1"/>
    <col min="12" max="12" width="8" customWidth="1"/>
    <col min="13" max="13" width="11.2545454545455" customWidth="1"/>
    <col min="14" max="14" width="14" customWidth="1"/>
    <col min="15" max="15" width="8.25454545454545" customWidth="1"/>
    <col min="16" max="16" width="8.75454545454545" customWidth="1"/>
    <col min="17" max="17" width="10.5" customWidth="1"/>
  </cols>
  <sheetData>
    <row r="1" ht="21" spans="1:21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3"/>
      <c r="S1" s="23"/>
      <c r="T1" s="23"/>
      <c r="U1" s="23"/>
    </row>
    <row r="2" s="1" customFormat="1" spans="1:17">
      <c r="A2" s="4" t="s">
        <v>288</v>
      </c>
      <c r="B2" s="4"/>
      <c r="C2" s="4"/>
      <c r="D2" s="5" t="s">
        <v>58</v>
      </c>
      <c r="E2" s="5"/>
      <c r="F2" s="5"/>
      <c r="G2" s="5"/>
      <c r="H2" s="6" t="s">
        <v>59</v>
      </c>
      <c r="I2" s="12" t="str">
        <f>原材料明细!J2</f>
        <v>M4轻卡</v>
      </c>
      <c r="J2" s="12"/>
      <c r="K2" s="12"/>
      <c r="L2" s="12"/>
      <c r="M2" s="13" t="s">
        <v>387</v>
      </c>
      <c r="N2" s="13"/>
      <c r="O2" s="13"/>
      <c r="P2" s="13"/>
      <c r="Q2" s="13"/>
    </row>
    <row r="3" s="1" customFormat="1" spans="1:17">
      <c r="A3" s="7" t="s">
        <v>289</v>
      </c>
      <c r="B3" s="7"/>
      <c r="C3" s="7"/>
      <c r="D3" s="8" t="str">
        <f>加工明细!D3</f>
        <v>L168100000425/副驾驶员座椅总成</v>
      </c>
      <c r="E3" s="8"/>
      <c r="F3" s="8"/>
      <c r="G3" s="8"/>
      <c r="H3" s="8"/>
      <c r="I3" s="8"/>
      <c r="J3" s="8"/>
      <c r="K3" s="8"/>
      <c r="L3" s="8"/>
      <c r="M3" s="4" t="str">
        <f>原材料明细!N3</f>
        <v>报价填写日期:2023.03.13</v>
      </c>
      <c r="N3" s="4"/>
      <c r="O3" s="4"/>
      <c r="P3" s="4"/>
      <c r="Q3" s="4"/>
    </row>
    <row r="4" ht="13.5" customHeight="1" spans="1:17">
      <c r="A4" s="9" t="s">
        <v>64</v>
      </c>
      <c r="B4" s="9" t="s">
        <v>66</v>
      </c>
      <c r="C4" s="9" t="s">
        <v>456</v>
      </c>
      <c r="D4" s="9" t="s">
        <v>292</v>
      </c>
      <c r="E4" s="9" t="s">
        <v>277</v>
      </c>
      <c r="F4" s="9" t="s">
        <v>457</v>
      </c>
      <c r="G4" s="9" t="s">
        <v>458</v>
      </c>
      <c r="H4" s="9" t="s">
        <v>459</v>
      </c>
      <c r="I4" s="9" t="s">
        <v>460</v>
      </c>
      <c r="J4" s="9" t="s">
        <v>461</v>
      </c>
      <c r="K4" s="9"/>
      <c r="L4" s="14" t="s">
        <v>462</v>
      </c>
      <c r="M4" s="14"/>
      <c r="N4" s="14"/>
      <c r="O4" s="15" t="s">
        <v>463</v>
      </c>
      <c r="P4" s="15" t="s">
        <v>464</v>
      </c>
      <c r="Q4" s="15" t="s">
        <v>28</v>
      </c>
    </row>
    <row r="5" ht="24" customHeight="1" spans="1:17">
      <c r="A5" s="9"/>
      <c r="B5" s="9"/>
      <c r="C5" s="9"/>
      <c r="D5" s="9"/>
      <c r="E5" s="9"/>
      <c r="F5" s="9"/>
      <c r="G5" s="9"/>
      <c r="H5" s="9"/>
      <c r="I5" s="9"/>
      <c r="J5" s="9" t="s">
        <v>73</v>
      </c>
      <c r="K5" s="9" t="s">
        <v>465</v>
      </c>
      <c r="L5" s="9" t="s">
        <v>466</v>
      </c>
      <c r="M5" s="14" t="s">
        <v>467</v>
      </c>
      <c r="N5" s="14" t="s">
        <v>136</v>
      </c>
      <c r="O5" s="16"/>
      <c r="P5" s="16"/>
      <c r="Q5" s="16"/>
    </row>
    <row r="6" ht="26" spans="1:17">
      <c r="A6" s="10">
        <v>1</v>
      </c>
      <c r="B6" s="10" t="s">
        <v>30</v>
      </c>
      <c r="C6" s="10" t="s">
        <v>30</v>
      </c>
      <c r="D6" s="10" t="s">
        <v>30</v>
      </c>
      <c r="E6" s="10" t="s">
        <v>30</v>
      </c>
      <c r="F6" s="10" t="s">
        <v>468</v>
      </c>
      <c r="G6" s="10" t="s">
        <v>469</v>
      </c>
      <c r="H6" s="10" t="s">
        <v>30</v>
      </c>
      <c r="I6" s="10" t="s">
        <v>30</v>
      </c>
      <c r="J6" s="10" t="s">
        <v>30</v>
      </c>
      <c r="K6" s="10" t="s">
        <v>30</v>
      </c>
      <c r="L6" s="10" t="s">
        <v>30</v>
      </c>
      <c r="M6" s="10" t="s">
        <v>30</v>
      </c>
      <c r="N6" s="17">
        <v>160000</v>
      </c>
      <c r="O6" s="10">
        <v>100000</v>
      </c>
      <c r="P6" s="18">
        <f t="shared" ref="P6:P12" si="0">N6/O6</f>
        <v>1.6</v>
      </c>
      <c r="Q6" s="24" t="s">
        <v>30</v>
      </c>
    </row>
    <row r="7" ht="26" spans="1:17">
      <c r="A7" s="10">
        <v>2</v>
      </c>
      <c r="B7" s="10" t="s">
        <v>30</v>
      </c>
      <c r="C7" s="10" t="s">
        <v>30</v>
      </c>
      <c r="D7" s="10" t="s">
        <v>30</v>
      </c>
      <c r="E7" s="10" t="s">
        <v>30</v>
      </c>
      <c r="F7" s="10" t="s">
        <v>470</v>
      </c>
      <c r="G7" s="10" t="s">
        <v>471</v>
      </c>
      <c r="H7" s="10" t="s">
        <v>30</v>
      </c>
      <c r="I7" s="10" t="s">
        <v>30</v>
      </c>
      <c r="J7" s="10" t="s">
        <v>30</v>
      </c>
      <c r="K7" s="10" t="s">
        <v>30</v>
      </c>
      <c r="L7" s="10" t="s">
        <v>30</v>
      </c>
      <c r="M7" s="10" t="s">
        <v>30</v>
      </c>
      <c r="N7" s="17">
        <v>139250</v>
      </c>
      <c r="O7" s="10">
        <v>100000</v>
      </c>
      <c r="P7" s="18">
        <f t="shared" si="0"/>
        <v>1.3925</v>
      </c>
      <c r="Q7" s="24" t="s">
        <v>30</v>
      </c>
    </row>
    <row r="8" ht="26" spans="1:17">
      <c r="A8" s="10">
        <v>3</v>
      </c>
      <c r="B8" s="10" t="s">
        <v>30</v>
      </c>
      <c r="C8" s="10" t="s">
        <v>30</v>
      </c>
      <c r="D8" s="10" t="s">
        <v>30</v>
      </c>
      <c r="E8" s="10" t="s">
        <v>30</v>
      </c>
      <c r="F8" s="10" t="s">
        <v>470</v>
      </c>
      <c r="G8" s="10" t="s">
        <v>472</v>
      </c>
      <c r="H8" s="10" t="s">
        <v>30</v>
      </c>
      <c r="I8" s="10" t="s">
        <v>30</v>
      </c>
      <c r="J8" s="10" t="s">
        <v>30</v>
      </c>
      <c r="K8" s="10" t="s">
        <v>30</v>
      </c>
      <c r="L8" s="10" t="s">
        <v>30</v>
      </c>
      <c r="M8" s="10" t="s">
        <v>30</v>
      </c>
      <c r="N8" s="17">
        <v>716024.5</v>
      </c>
      <c r="O8" s="10">
        <v>100000</v>
      </c>
      <c r="P8" s="18">
        <f t="shared" si="0"/>
        <v>7.160245</v>
      </c>
      <c r="Q8" s="24" t="s">
        <v>30</v>
      </c>
    </row>
    <row r="9" ht="26" spans="1:17">
      <c r="A9" s="10">
        <v>4</v>
      </c>
      <c r="B9" s="10" t="s">
        <v>30</v>
      </c>
      <c r="C9" s="10" t="s">
        <v>30</v>
      </c>
      <c r="D9" s="10" t="s">
        <v>30</v>
      </c>
      <c r="E9" s="10" t="s">
        <v>30</v>
      </c>
      <c r="F9" s="10" t="s">
        <v>470</v>
      </c>
      <c r="G9" s="10" t="s">
        <v>473</v>
      </c>
      <c r="H9" s="10" t="s">
        <v>30</v>
      </c>
      <c r="I9" s="10" t="s">
        <v>30</v>
      </c>
      <c r="J9" s="10" t="s">
        <v>30</v>
      </c>
      <c r="K9" s="10" t="s">
        <v>30</v>
      </c>
      <c r="L9" s="10" t="s">
        <v>30</v>
      </c>
      <c r="M9" s="10" t="s">
        <v>30</v>
      </c>
      <c r="N9" s="17">
        <v>813250</v>
      </c>
      <c r="O9" s="10">
        <v>100000</v>
      </c>
      <c r="P9" s="18">
        <f t="shared" si="0"/>
        <v>8.1325</v>
      </c>
      <c r="Q9" s="24" t="s">
        <v>30</v>
      </c>
    </row>
    <row r="10" ht="39" spans="1:17">
      <c r="A10" s="10">
        <v>5</v>
      </c>
      <c r="B10" s="10" t="s">
        <v>30</v>
      </c>
      <c r="C10" s="10" t="s">
        <v>30</v>
      </c>
      <c r="D10" s="10" t="s">
        <v>30</v>
      </c>
      <c r="E10" s="10" t="s">
        <v>30</v>
      </c>
      <c r="F10" s="10" t="s">
        <v>474</v>
      </c>
      <c r="G10" s="10" t="s">
        <v>475</v>
      </c>
      <c r="H10" s="10" t="s">
        <v>30</v>
      </c>
      <c r="I10" s="10" t="s">
        <v>30</v>
      </c>
      <c r="J10" s="10" t="s">
        <v>30</v>
      </c>
      <c r="K10" s="10" t="s">
        <v>30</v>
      </c>
      <c r="L10" s="10" t="s">
        <v>30</v>
      </c>
      <c r="M10" s="10" t="s">
        <v>30</v>
      </c>
      <c r="N10" s="17">
        <v>23000</v>
      </c>
      <c r="O10" s="10">
        <v>100000</v>
      </c>
      <c r="P10" s="18">
        <f t="shared" si="0"/>
        <v>0.23</v>
      </c>
      <c r="Q10" s="24" t="s">
        <v>30</v>
      </c>
    </row>
    <row r="11" ht="26" spans="1:17">
      <c r="A11" s="10">
        <v>6</v>
      </c>
      <c r="B11" s="10" t="s">
        <v>30</v>
      </c>
      <c r="C11" s="10" t="s">
        <v>30</v>
      </c>
      <c r="D11" s="10" t="s">
        <v>30</v>
      </c>
      <c r="E11" s="10" t="s">
        <v>30</v>
      </c>
      <c r="F11" s="10" t="s">
        <v>30</v>
      </c>
      <c r="G11" s="10" t="s">
        <v>476</v>
      </c>
      <c r="H11" s="10" t="s">
        <v>30</v>
      </c>
      <c r="I11" s="10" t="s">
        <v>30</v>
      </c>
      <c r="J11" s="10" t="s">
        <v>30</v>
      </c>
      <c r="K11" s="10" t="s">
        <v>30</v>
      </c>
      <c r="L11" s="10" t="s">
        <v>30</v>
      </c>
      <c r="M11" s="10" t="s">
        <v>30</v>
      </c>
      <c r="N11" s="17">
        <v>86980</v>
      </c>
      <c r="O11" s="10">
        <v>100000</v>
      </c>
      <c r="P11" s="18">
        <f t="shared" si="0"/>
        <v>0.8698</v>
      </c>
      <c r="Q11" s="24" t="s">
        <v>30</v>
      </c>
    </row>
    <row r="12" spans="1:17">
      <c r="A12" s="10">
        <v>7</v>
      </c>
      <c r="B12" s="10" t="s">
        <v>30</v>
      </c>
      <c r="C12" s="10" t="s">
        <v>30</v>
      </c>
      <c r="D12" s="10" t="s">
        <v>30</v>
      </c>
      <c r="E12" s="10" t="s">
        <v>30</v>
      </c>
      <c r="F12" s="10" t="s">
        <v>30</v>
      </c>
      <c r="G12" s="10" t="s">
        <v>477</v>
      </c>
      <c r="H12" s="10" t="s">
        <v>30</v>
      </c>
      <c r="I12" s="10" t="s">
        <v>30</v>
      </c>
      <c r="J12" s="10" t="s">
        <v>30</v>
      </c>
      <c r="K12" s="10" t="s">
        <v>30</v>
      </c>
      <c r="L12" s="10" t="s">
        <v>30</v>
      </c>
      <c r="M12" s="10" t="s">
        <v>30</v>
      </c>
      <c r="N12" s="17">
        <v>80000</v>
      </c>
      <c r="O12" s="10">
        <v>100000</v>
      </c>
      <c r="P12" s="18">
        <f t="shared" si="0"/>
        <v>0.8</v>
      </c>
      <c r="Q12" s="24" t="s">
        <v>30</v>
      </c>
    </row>
    <row r="13" spans="1:17">
      <c r="A13" s="10" t="s">
        <v>136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>
        <f>SUM(L6:L6)</f>
        <v>0</v>
      </c>
      <c r="M13" s="19">
        <f>SUM(M6:M6)</f>
        <v>0</v>
      </c>
      <c r="N13" s="20">
        <f>SUM(N6:N12)</f>
        <v>2018504.5</v>
      </c>
      <c r="O13" s="21">
        <v>0</v>
      </c>
      <c r="P13" s="22">
        <f>SUM(P6:P12)</f>
        <v>20.185045</v>
      </c>
      <c r="Q13" s="24" t="s">
        <v>30</v>
      </c>
    </row>
    <row r="15" spans="2:2">
      <c r="B15" s="11" t="s">
        <v>478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A13: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F 3 3 "   r g b C l r = " B 3 C 9 4 C " / > < c o m m e n t   s : r e f = " F 3 4 "   r g b C l r = " B 3 C 9 4 C " / > < c o m m e n t   s : r e f = " F 3 5 "   r g b C l r = " B 3 C 9 4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KING</vt:lpstr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哿 偉</cp:lastModifiedBy>
  <dcterms:created xsi:type="dcterms:W3CDTF">2014-04-03T05:19:00Z</dcterms:created>
  <cp:lastPrinted>2016-09-23T08:06:00Z</cp:lastPrinted>
  <dcterms:modified xsi:type="dcterms:W3CDTF">2024-03-04T07:59:28Z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2052-12.1.0.16250</vt:lpwstr>
  </property>
  <property fmtid="{D5CDD505-2E9C-101B-9397-08002B2CF9AE}" pid="1186" name="ICV">
    <vt:lpwstr>0FABECE91C8C46C484F84381581EA2C3</vt:lpwstr>
  </property>
</Properties>
</file>