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740" tabRatio="813" firstSheet="1" activeTab="2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definedNames>
    <definedName name="_xlnm._FilterDatabase" localSheetId="3" hidden="1">外购外协件明细!$A$6:$Q$92</definedName>
    <definedName name="_xlnm.Print_Area" localSheetId="6">期间费用!$A$1:$G$20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孔凡玲</author>
  </authors>
  <commentList>
    <comment ref="B13" authorId="0">
      <text>
        <r>
          <rPr>
            <b/>
            <sz val="9"/>
            <rFont val="宋体"/>
            <charset val="134"/>
          </rPr>
          <t>管理人员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>
      <text>
        <r>
          <rPr>
            <b/>
            <sz val="9"/>
            <rFont val="宋体"/>
            <charset val="134"/>
          </rPr>
          <t>承载吨位</t>
        </r>
      </text>
    </comment>
    <comment ref="F34" authorId="0">
      <text>
        <r>
          <rPr>
            <b/>
            <sz val="9"/>
            <rFont val="宋体"/>
            <charset val="134"/>
          </rPr>
          <t>如10m*3m*2m</t>
        </r>
        <r>
          <rPr>
            <sz val="9"/>
            <rFont val="宋体"/>
            <charset val="134"/>
          </rPr>
          <t xml:space="preserve">
</t>
        </r>
      </text>
    </comment>
    <comment ref="F35" authorId="0">
      <text>
        <r>
          <rPr>
            <b/>
            <sz val="9"/>
            <rFont val="宋体"/>
            <charset val="134"/>
          </rPr>
          <t>如厢式货车、仓栅式货车、栏板式货车、平板式货车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<sst xmlns="http://schemas.openxmlformats.org/spreadsheetml/2006/main" count="1669" uniqueCount="501">
  <si>
    <t>北汽福田汽车股份有限公司采购零部件报价表</t>
  </si>
  <si>
    <t>编号：QR10011-052A</t>
  </si>
  <si>
    <t>生效日期: 2018-11-7</t>
  </si>
  <si>
    <t>保存期限：10年</t>
  </si>
  <si>
    <t>□普通■秘密□机密□绝密</t>
  </si>
  <si>
    <t>供应商名称（盖章）：河北光华荣昌汽车部件有限公司</t>
  </si>
  <si>
    <t>车型：M4轻卡</t>
  </si>
  <si>
    <t>币种：人民币（元）</t>
  </si>
  <si>
    <t>供应商代码：A0250</t>
  </si>
  <si>
    <t>车型代码：M4轻卡</t>
  </si>
  <si>
    <t>税：不含税(注明除外)</t>
  </si>
  <si>
    <t>填表日期：2024.01.19</t>
  </si>
  <si>
    <t>零件件号：</t>
  </si>
  <si>
    <t>L168100000540</t>
  </si>
  <si>
    <t>年份:2023年</t>
  </si>
  <si>
    <t>SOP+1</t>
  </si>
  <si>
    <t>SOP+2</t>
  </si>
  <si>
    <t>SOP+3</t>
  </si>
  <si>
    <t>零件名称：</t>
  </si>
  <si>
    <t>驾驶员座椅总成</t>
  </si>
  <si>
    <t>每年降幅〔%〕</t>
  </si>
  <si>
    <r>
      <rPr>
        <b/>
        <sz val="10"/>
        <rFont val="宋体"/>
        <charset val="134"/>
      </rPr>
      <t>单车用量</t>
    </r>
    <r>
      <rPr>
        <b/>
        <sz val="10"/>
        <rFont val="Times New Roman"/>
        <charset val="134"/>
      </rPr>
      <t xml:space="preserve"> :                </t>
    </r>
    <r>
      <rPr>
        <sz val="10"/>
        <rFont val="Times New Roman"/>
        <charset val="134"/>
      </rPr>
      <t xml:space="preserve">  1</t>
    </r>
    <r>
      <rPr>
        <sz val="10"/>
        <rFont val="宋体"/>
        <charset val="134"/>
      </rPr>
      <t>件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车</t>
    </r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</si>
  <si>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</si>
  <si>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</si>
  <si>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</si>
  <si>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</si>
  <si>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</si>
  <si>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</si>
  <si>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</si>
  <si>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charset val="134"/>
      </rPr>
      <t>A、直接材料成本</t>
    </r>
    <r>
      <rPr>
        <b/>
        <sz val="10"/>
        <color rgb="FF0000CC"/>
        <rFont val="宋体"/>
        <charset val="134"/>
      </rPr>
      <t>=（1+2）</t>
    </r>
  </si>
  <si>
    <t>/</t>
  </si>
  <si>
    <t>原材料</t>
  </si>
  <si>
    <t>外协外购件</t>
  </si>
  <si>
    <t>B、直接人工成本</t>
  </si>
  <si>
    <t>C、制造费用</t>
  </si>
  <si>
    <r>
      <rPr>
        <sz val="10"/>
        <rFont val="宋体"/>
        <charset val="134"/>
      </rPr>
      <t>D、制造成本</t>
    </r>
    <r>
      <rPr>
        <b/>
        <sz val="10"/>
        <color rgb="FF0000CC"/>
        <rFont val="宋体"/>
        <charset val="134"/>
      </rPr>
      <t>=(A+B+C)</t>
    </r>
  </si>
  <si>
    <r>
      <rPr>
        <sz val="10"/>
        <rFont val="宋体"/>
        <charset val="134"/>
      </rPr>
      <t>E、期间费用</t>
    </r>
    <r>
      <rPr>
        <b/>
        <sz val="10"/>
        <color rgb="FF0000CC"/>
        <rFont val="宋体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</si>
  <si>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</si>
  <si>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</si>
  <si>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</si>
  <si>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</si>
  <si>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charset val="134"/>
      </rPr>
      <t>G、不含税出厂单价合计</t>
    </r>
    <r>
      <rPr>
        <b/>
        <sz val="10"/>
        <color rgb="FF0000CC"/>
        <rFont val="宋体"/>
        <charset val="134"/>
      </rPr>
      <t>=（D+E+F）</t>
    </r>
  </si>
  <si>
    <t>H、增值税</t>
  </si>
  <si>
    <t>增值税税率：13%</t>
  </si>
  <si>
    <r>
      <rPr>
        <sz val="10"/>
        <rFont val="宋体"/>
        <charset val="134"/>
      </rPr>
      <t>I、含税出厂单价合计</t>
    </r>
    <r>
      <rPr>
        <b/>
        <sz val="10"/>
        <color rgb="FF0000CC"/>
        <rFont val="宋体"/>
        <charset val="134"/>
      </rPr>
      <t>=（G+H）</t>
    </r>
  </si>
  <si>
    <t>J、工装模具分摊费用</t>
  </si>
  <si>
    <t>含税，增值税税率：13%</t>
  </si>
  <si>
    <t>K、包装费用</t>
  </si>
  <si>
    <t>L、运输费用</t>
  </si>
  <si>
    <t>含税，增值税税率：9%</t>
  </si>
  <si>
    <r>
      <rPr>
        <sz val="10"/>
        <rFont val="宋体"/>
        <charset val="134"/>
      </rPr>
      <t>M、含税到厂单价合计</t>
    </r>
    <r>
      <rPr>
        <b/>
        <sz val="10"/>
        <color rgb="FF0000CC"/>
        <rFont val="宋体"/>
        <charset val="134"/>
      </rPr>
      <t>=（I+J+K+L）</t>
    </r>
  </si>
  <si>
    <t>（第1页，共8页）</t>
  </si>
  <si>
    <r>
      <rPr>
        <sz val="10"/>
        <rFont val="宋体"/>
        <charset val="134"/>
      </rPr>
      <t>供应商报价联系人姓名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白桦</t>
    </r>
  </si>
  <si>
    <t>Email:baihua@bjghrc.com</t>
  </si>
  <si>
    <r>
      <rPr>
        <sz val="10"/>
        <rFont val="宋体"/>
        <charset val="134"/>
      </rPr>
      <t>电话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及手机：</t>
    </r>
    <r>
      <rPr>
        <sz val="10"/>
        <rFont val="Times New Roman"/>
        <charset val="134"/>
      </rPr>
      <t>18601235516</t>
    </r>
  </si>
  <si>
    <t xml:space="preserve"> </t>
  </si>
  <si>
    <t>原材料明细表</t>
  </si>
  <si>
    <t>供应商 (盖章):</t>
  </si>
  <si>
    <t>河北光华荣昌汽车部件有限公司</t>
  </si>
  <si>
    <t>车型：</t>
  </si>
  <si>
    <t>M4轻卡</t>
  </si>
  <si>
    <t>以下不含税</t>
  </si>
  <si>
    <t>零件图号/名称:L168100000540/驾驶员座椅总成</t>
  </si>
  <si>
    <t>报价填写日期:2024.01.18</t>
  </si>
  <si>
    <t>序号</t>
  </si>
  <si>
    <t>零件号</t>
  </si>
  <si>
    <t>零件名称</t>
  </si>
  <si>
    <r>
      <rPr>
        <sz val="10"/>
        <rFont val="宋体"/>
        <charset val="134"/>
        <scheme val="minor"/>
      </rPr>
      <t xml:space="preserve">用量
</t>
    </r>
    <r>
      <rPr>
        <sz val="10"/>
        <color indexed="10"/>
        <rFont val="宋体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</si>
  <si>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</si>
  <si>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</si>
  <si>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charset val="134"/>
        <scheme val="minor"/>
      </rPr>
      <t xml:space="preserve">废料单价（元）
</t>
    </r>
    <r>
      <rPr>
        <sz val="10"/>
        <color rgb="FFFF0000"/>
        <rFont val="宋体"/>
        <charset val="134"/>
        <scheme val="minor"/>
      </rPr>
      <t>E</t>
    </r>
  </si>
  <si>
    <r>
      <rPr>
        <sz val="10"/>
        <rFont val="宋体"/>
        <charset val="134"/>
        <scheme val="minor"/>
      </rPr>
      <t xml:space="preserve">单件废料回收金额（元）
</t>
    </r>
    <r>
      <rPr>
        <sz val="10"/>
        <color indexed="10"/>
        <rFont val="宋体"/>
        <charset val="134"/>
        <scheme val="minor"/>
      </rPr>
      <t>F=A*E*(C-D)</t>
    </r>
  </si>
  <si>
    <r>
      <rPr>
        <sz val="10"/>
        <rFont val="宋体"/>
        <charset val="134"/>
        <scheme val="minor"/>
      </rPr>
      <t xml:space="preserve">总原材料成本（元）
</t>
    </r>
    <r>
      <rPr>
        <sz val="10"/>
        <color indexed="10"/>
        <rFont val="宋体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</si>
  <si>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</si>
  <si>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</si>
  <si>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</si>
  <si>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</si>
  <si>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charset val="134"/>
        <scheme val="minor"/>
      </rPr>
      <t xml:space="preserve">材料单价（元）
</t>
    </r>
    <r>
      <rPr>
        <sz val="10"/>
        <color indexed="10"/>
        <rFont val="宋体"/>
        <charset val="134"/>
        <scheme val="minor"/>
      </rPr>
      <t>B</t>
    </r>
  </si>
  <si>
    <t>采购时间</t>
  </si>
  <si>
    <t>地点</t>
  </si>
  <si>
    <r>
      <rPr>
        <sz val="10"/>
        <rFont val="宋体"/>
        <charset val="134"/>
        <scheme val="minor"/>
      </rPr>
      <t>原材料消耗量</t>
    </r>
    <r>
      <rPr>
        <sz val="10"/>
        <color indexed="10"/>
        <rFont val="宋体"/>
        <charset val="134"/>
        <scheme val="minor"/>
      </rPr>
      <t>C</t>
    </r>
  </si>
  <si>
    <r>
      <rPr>
        <sz val="10"/>
        <rFont val="宋体"/>
        <charset val="134"/>
        <scheme val="minor"/>
      </rPr>
      <t xml:space="preserve">净重
</t>
    </r>
    <r>
      <rPr>
        <sz val="10"/>
        <color indexed="10"/>
        <rFont val="宋体"/>
        <charset val="134"/>
        <scheme val="minor"/>
      </rPr>
      <t>D</t>
    </r>
  </si>
  <si>
    <r>
      <rPr>
        <sz val="10"/>
        <rFont val="宋体"/>
        <charset val="134"/>
        <scheme val="minor"/>
      </rPr>
      <t xml:space="preserve">材料利用率
</t>
    </r>
    <r>
      <rPr>
        <sz val="10"/>
        <color indexed="10"/>
        <rFont val="宋体"/>
        <charset val="134"/>
        <scheme val="minor"/>
      </rPr>
      <t>(D/C*100%)</t>
    </r>
  </si>
  <si>
    <t>SLT0010866</t>
  </si>
  <si>
    <t>驾驶员靠背泡沫本体</t>
  </si>
  <si>
    <t>聚氨酯</t>
  </si>
  <si>
    <t>PUR，60kg/㎥</t>
  </si>
  <si>
    <t>kg</t>
  </si>
  <si>
    <t>中国</t>
  </si>
  <si>
    <t>SLT0011287</t>
  </si>
  <si>
    <t>驾驶员座垫泡沫本体</t>
  </si>
  <si>
    <t>SLT0010894</t>
  </si>
  <si>
    <t>二级调节调角器上连接板LH</t>
  </si>
  <si>
    <t>钣金件</t>
  </si>
  <si>
    <t>SAPH440 2.5</t>
  </si>
  <si>
    <t>SLT0010891</t>
  </si>
  <si>
    <t>二级调节解锁手柄</t>
  </si>
  <si>
    <t>Q235 2.5</t>
  </si>
  <si>
    <t>SLT0011252</t>
  </si>
  <si>
    <t>靠背一级调节下边板LH</t>
  </si>
  <si>
    <t>Q345 3.0</t>
  </si>
  <si>
    <t>SLT0011268</t>
  </si>
  <si>
    <t>减震款左前地脚</t>
  </si>
  <si>
    <t>QSTE420 3.0</t>
  </si>
  <si>
    <t>SLT0011269</t>
  </si>
  <si>
    <t>减震款左后地脚</t>
  </si>
  <si>
    <t>SLT0011271</t>
  </si>
  <si>
    <t>SLT0011272</t>
  </si>
  <si>
    <t>SLT0010924</t>
  </si>
  <si>
    <t>背板支撑块</t>
  </si>
  <si>
    <t>注塑件</t>
  </si>
  <si>
    <t>PP+GF30</t>
  </si>
  <si>
    <t>SLT0010942</t>
  </si>
  <si>
    <t>主驾靠背一级调节解锁手柄</t>
  </si>
  <si>
    <t>PA6+GF30 2.5</t>
  </si>
  <si>
    <t>SLT0010943</t>
  </si>
  <si>
    <t>主驾二级调节左罩壳</t>
  </si>
  <si>
    <t>PP+TD20 2.5</t>
  </si>
  <si>
    <t>SLT0010944</t>
  </si>
  <si>
    <t>主驾右侧罩壳</t>
  </si>
  <si>
    <t>SLT0011310</t>
  </si>
  <si>
    <t>主驾驶左侧大护板</t>
  </si>
  <si>
    <t>焊接</t>
  </si>
  <si>
    <t>电泳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</si>
  <si>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</si>
  <si>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</si>
  <si>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</si>
  <si>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</si>
  <si>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charset val="134"/>
      </rPr>
      <t>供应商</t>
    </r>
    <r>
      <rPr>
        <b/>
        <sz val="10"/>
        <rFont val="Times New Roman"/>
        <charset val="134"/>
      </rPr>
      <t xml:space="preserve"> (</t>
    </r>
    <r>
      <rPr>
        <b/>
        <sz val="10"/>
        <rFont val="宋体"/>
        <charset val="134"/>
      </rPr>
      <t>盖章</t>
    </r>
    <r>
      <rPr>
        <b/>
        <sz val="10"/>
        <rFont val="Times New Roman"/>
        <charset val="134"/>
      </rPr>
      <t>):</t>
    </r>
    <r>
      <rPr>
        <b/>
        <sz val="10"/>
        <rFont val="宋体"/>
        <charset val="134"/>
      </rPr>
      <t>北京光华荣昌汽车部件有限公司</t>
    </r>
  </si>
  <si>
    <t>外购件明细</t>
  </si>
  <si>
    <t>零件供应商</t>
  </si>
  <si>
    <r>
      <rPr>
        <sz val="10"/>
        <rFont val="宋体"/>
        <charset val="134"/>
      </rPr>
      <t xml:space="preserve">零件用量
</t>
    </r>
    <r>
      <rPr>
        <sz val="10"/>
        <color indexed="10"/>
        <rFont val="宋体"/>
        <charset val="134"/>
      </rPr>
      <t>A</t>
    </r>
  </si>
  <si>
    <r>
      <rPr>
        <sz val="10"/>
        <rFont val="宋体"/>
        <charset val="134"/>
      </rPr>
      <t xml:space="preserve">零件单价
</t>
    </r>
    <r>
      <rPr>
        <sz val="10"/>
        <color indexed="10"/>
        <rFont val="宋体"/>
        <charset val="134"/>
      </rPr>
      <t>B</t>
    </r>
  </si>
  <si>
    <r>
      <rPr>
        <sz val="10"/>
        <rFont val="宋体"/>
        <charset val="134"/>
      </rPr>
      <t xml:space="preserve">合计金额
</t>
    </r>
    <r>
      <rPr>
        <sz val="10"/>
        <color indexed="10"/>
        <rFont val="宋体"/>
        <charset val="134"/>
      </rPr>
      <t>A*B</t>
    </r>
  </si>
  <si>
    <t>材料名称</t>
  </si>
  <si>
    <t>净重</t>
  </si>
  <si>
    <t>SLT0010856</t>
  </si>
  <si>
    <t>驾驶员头枕骨架泡沫总成</t>
  </si>
  <si>
    <t>EA</t>
  </si>
  <si>
    <t>SLT0011869</t>
  </si>
  <si>
    <t>头枕面套总成</t>
  </si>
  <si>
    <t>SCS0004184</t>
  </si>
  <si>
    <t>主动头枕导套</t>
  </si>
  <si>
    <t>SCS0004173</t>
  </si>
  <si>
    <t>自由头枕导套</t>
  </si>
  <si>
    <t>SLT0000740</t>
  </si>
  <si>
    <t>钢丝Φ2.5*160</t>
  </si>
  <si>
    <t>SLT0010870</t>
  </si>
  <si>
    <t>靠背粘扣A</t>
  </si>
  <si>
    <t>SLT0010871</t>
  </si>
  <si>
    <t>靠背粘扣B</t>
  </si>
  <si>
    <t>SLT0010965</t>
  </si>
  <si>
    <t>主驾靠背泡沫无纺布LH</t>
  </si>
  <si>
    <t>SLT0011875</t>
  </si>
  <si>
    <t>驾驶员靠背面套总成</t>
  </si>
  <si>
    <t>BFA0000001</t>
  </si>
  <si>
    <t>C型钉</t>
  </si>
  <si>
    <t>SLT0011664</t>
  </si>
  <si>
    <t>靠背调角器侧板联动钣金</t>
  </si>
  <si>
    <t>BAS0000017</t>
  </si>
  <si>
    <t>中排独立软带轴承</t>
  </si>
  <si>
    <t>SLT0010900</t>
  </si>
  <si>
    <t>一级调节调角器总成RH</t>
  </si>
  <si>
    <t>SLT0011254</t>
  </si>
  <si>
    <t>一级调节右旁接板焊接总成</t>
  </si>
  <si>
    <t>SCS0004583</t>
  </si>
  <si>
    <t>头枕导管A</t>
  </si>
  <si>
    <t>SCS0004584</t>
  </si>
  <si>
    <t>头枕导管B</t>
  </si>
  <si>
    <t>BFA0000316</t>
  </si>
  <si>
    <t>焊接方螺母</t>
  </si>
  <si>
    <t>SLT0011258</t>
  </si>
  <si>
    <t>侧翼支撑钢丝焊接总成</t>
  </si>
  <si>
    <t>SLT0010885</t>
  </si>
  <si>
    <t>主驾背板支撑钢丝A</t>
  </si>
  <si>
    <t>SLT0010997</t>
  </si>
  <si>
    <t>风机固定钢丝A</t>
  </si>
  <si>
    <t>SLT0010921</t>
  </si>
  <si>
    <t>肩部后支撑钢丝</t>
  </si>
  <si>
    <t>SLT0010920</t>
  </si>
  <si>
    <t>肩部前支撑钢丝</t>
  </si>
  <si>
    <t>SLT0011259</t>
  </si>
  <si>
    <t>腰托支撑钢丝</t>
  </si>
  <si>
    <t>SLT0010887</t>
  </si>
  <si>
    <t>面套卡接钢丝</t>
  </si>
  <si>
    <t>SLT0010893</t>
  </si>
  <si>
    <t>座椅靠背调节限位柱A</t>
  </si>
  <si>
    <t>SLT0010890</t>
  </si>
  <si>
    <t>二级调节调角器总成</t>
  </si>
  <si>
    <t>SLT0010897</t>
  </si>
  <si>
    <t>卷簧限位支架焊接总成</t>
  </si>
  <si>
    <t>SLT0002542</t>
  </si>
  <si>
    <t>前排靠背复位卷簧安装支架</t>
  </si>
  <si>
    <t>SLT0010896</t>
  </si>
  <si>
    <t>一级调节调角器总成LH</t>
  </si>
  <si>
    <t>SLT0010905</t>
  </si>
  <si>
    <t>二级调节上连接板点焊小总成</t>
  </si>
  <si>
    <t>SLT0010908</t>
  </si>
  <si>
    <t>扶手支架总成</t>
  </si>
  <si>
    <t>SLT0010886</t>
  </si>
  <si>
    <t>驾驶员调角器芯盘连动杆</t>
  </si>
  <si>
    <t>SLT0011665</t>
  </si>
  <si>
    <t>靠背调角器涡簧</t>
  </si>
  <si>
    <t>BFA0010088</t>
  </si>
  <si>
    <t>平垫圈</t>
  </si>
  <si>
    <t>SLT0010889</t>
  </si>
  <si>
    <t>靠背锁付阶梯螺栓</t>
  </si>
  <si>
    <t>SLT0011260</t>
  </si>
  <si>
    <t>减震平台装配总成</t>
  </si>
  <si>
    <t>SLT0010960</t>
  </si>
  <si>
    <t>滑轨本体</t>
  </si>
  <si>
    <t>垫片</t>
  </si>
  <si>
    <t>BFA0000110</t>
  </si>
  <si>
    <t>全金属六角法兰面锁紧螺母</t>
  </si>
  <si>
    <t>SLT0010927</t>
  </si>
  <si>
    <t>滑轨解锁手把</t>
  </si>
  <si>
    <t>BFA0000130</t>
  </si>
  <si>
    <t>M8*20六角头螺栓</t>
  </si>
  <si>
    <t>SLT0010923</t>
  </si>
  <si>
    <t>二级解锁拉带</t>
  </si>
  <si>
    <t>SLT0011274</t>
  </si>
  <si>
    <t>气腰托总成</t>
  </si>
  <si>
    <t>SLT0011313</t>
  </si>
  <si>
    <t>侧翼气袋支撑总成</t>
  </si>
  <si>
    <t>SLT0010931</t>
  </si>
  <si>
    <t>安全带带扣总成</t>
  </si>
  <si>
    <t>BFA0000013</t>
  </si>
  <si>
    <t>十字槽盘头自攻螺钉</t>
  </si>
  <si>
    <t>SLT0001092</t>
  </si>
  <si>
    <t>钢丝Φ2.5*220</t>
  </si>
  <si>
    <t>SLT0000134</t>
  </si>
  <si>
    <t>钢丝Φ2.5*300</t>
  </si>
  <si>
    <t>SLT0010694</t>
  </si>
  <si>
    <t>座垫泡沫前段支撑钢丝</t>
  </si>
  <si>
    <t xml:space="preserve">SLT0010655 </t>
  </si>
  <si>
    <t>座框护面固定钢丝C</t>
  </si>
  <si>
    <t>SLT0011291</t>
  </si>
  <si>
    <t>座框支撑钢丝A</t>
  </si>
  <si>
    <t>SLT0011292</t>
  </si>
  <si>
    <t>座框支撑钢丝B</t>
  </si>
  <si>
    <t>SLT0011293</t>
  </si>
  <si>
    <t>座框支撑钢丝C</t>
  </si>
  <si>
    <t>SLT0011294</t>
  </si>
  <si>
    <t>座框支撑钢丝D</t>
  </si>
  <si>
    <t>SLT0011295</t>
  </si>
  <si>
    <t>座框支撑钢丝E</t>
  </si>
  <si>
    <t>SLT0011296</t>
  </si>
  <si>
    <t>座框支撑钢丝F</t>
  </si>
  <si>
    <t>SLT0011297</t>
  </si>
  <si>
    <t>座框支撑钢丝G</t>
  </si>
  <si>
    <t>SLT0011298</t>
  </si>
  <si>
    <t>座框支撑钢丝H</t>
  </si>
  <si>
    <t>SLT0011907</t>
  </si>
  <si>
    <t>驾驶员座垫面套总成</t>
  </si>
  <si>
    <t>BPC0010237</t>
  </si>
  <si>
    <t>内六角花型盘头螺钉</t>
  </si>
  <si>
    <t>SLT0012023</t>
  </si>
  <si>
    <t>驾驶员腰托开关</t>
  </si>
  <si>
    <t>BFA0010121</t>
  </si>
  <si>
    <t>轻卡腰托气管管箍</t>
  </si>
  <si>
    <t>BFA0000047</t>
  </si>
  <si>
    <t>弹簧钢丝</t>
  </si>
  <si>
    <t>SLT0012003</t>
  </si>
  <si>
    <t>扶手堵盖</t>
  </si>
  <si>
    <t>SLT0011989</t>
  </si>
  <si>
    <t>扶手总成</t>
  </si>
  <si>
    <t>SLT0010948</t>
  </si>
  <si>
    <t>衬套</t>
  </si>
  <si>
    <t>BCL0000025</t>
  </si>
  <si>
    <t>靠背背板卡扣</t>
  </si>
  <si>
    <t>BFA0010084</t>
  </si>
  <si>
    <t>十字槽沉头螺钉</t>
  </si>
  <si>
    <t>SLT0011997</t>
  </si>
  <si>
    <t>主驾背板</t>
  </si>
  <si>
    <t>SLT0010910</t>
  </si>
  <si>
    <t>扶手旋转轴</t>
  </si>
  <si>
    <t>BFA0000004</t>
  </si>
  <si>
    <t>扎带</t>
  </si>
  <si>
    <t>BPC0000019</t>
  </si>
  <si>
    <t>气管防护管</t>
  </si>
  <si>
    <t>SHT0001656</t>
  </si>
  <si>
    <t>头枕包装膜</t>
  </si>
  <si>
    <t>SLT0001707</t>
  </si>
  <si>
    <t>驾驶员座椅包装袋</t>
  </si>
  <si>
    <t>BPC0000027</t>
  </si>
  <si>
    <t>直通变径快插接头4-6</t>
  </si>
  <si>
    <t>BFA0000391</t>
  </si>
  <si>
    <t>开口挡圈</t>
  </si>
  <si>
    <t>SLT0011206</t>
  </si>
  <si>
    <t>扶手包装袋</t>
  </si>
  <si>
    <t>SLT0002703</t>
  </si>
  <si>
    <t>M4亮白PET标签纸</t>
  </si>
  <si>
    <t>1</t>
  </si>
  <si>
    <t>外协件明细</t>
  </si>
  <si>
    <t>外协生产商</t>
  </si>
  <si>
    <r>
      <rPr>
        <sz val="10"/>
        <rFont val="宋体"/>
        <charset val="134"/>
      </rPr>
      <t xml:space="preserve">外协单价
</t>
    </r>
    <r>
      <rPr>
        <sz val="10"/>
        <color indexed="10"/>
        <rFont val="宋体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</si>
  <si>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</si>
  <si>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</si>
  <si>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</si>
  <si>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</si>
  <si>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</si>
  <si>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</si>
  <si>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</si>
  <si>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</si>
  <si>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</si>
  <si>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</si>
  <si>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</si>
  <si>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</si>
  <si>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</si>
  <si>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charset val="134"/>
      </rPr>
      <t>供应商</t>
    </r>
    <r>
      <rPr>
        <b/>
        <sz val="10"/>
        <rFont val="Times New Roman"/>
        <charset val="134"/>
      </rPr>
      <t xml:space="preserve"> (</t>
    </r>
    <r>
      <rPr>
        <b/>
        <sz val="10"/>
        <rFont val="宋体"/>
        <charset val="134"/>
      </rPr>
      <t>盖章</t>
    </r>
    <r>
      <rPr>
        <b/>
        <sz val="10"/>
        <rFont val="Times New Roman"/>
        <charset val="134"/>
      </rPr>
      <t>):</t>
    </r>
  </si>
  <si>
    <t>零件图号/名称:</t>
  </si>
  <si>
    <t>L168100000540/驾驶员座椅总成</t>
  </si>
  <si>
    <r>
      <rPr>
        <sz val="10"/>
        <rFont val="宋体"/>
        <charset val="134"/>
        <scheme val="minor"/>
      </rPr>
      <t xml:space="preserve">用量
</t>
    </r>
    <r>
      <rPr>
        <sz val="10"/>
        <color rgb="FFFF0000"/>
        <rFont val="宋体"/>
        <charset val="134"/>
        <scheme val="minor"/>
      </rPr>
      <t>A</t>
    </r>
  </si>
  <si>
    <t>工序名称</t>
  </si>
  <si>
    <t>设备</t>
  </si>
  <si>
    <r>
      <rPr>
        <sz val="10"/>
        <rFont val="宋体"/>
        <charset val="134"/>
        <scheme val="minor"/>
      </rPr>
      <t xml:space="preserve">工时(分)
</t>
    </r>
    <r>
      <rPr>
        <sz val="10"/>
        <color rgb="FFFF0000"/>
        <rFont val="宋体"/>
        <charset val="134"/>
        <scheme val="minor"/>
      </rPr>
      <t>B</t>
    </r>
  </si>
  <si>
    <r>
      <rPr>
        <sz val="10"/>
        <rFont val="宋体"/>
        <charset val="134"/>
        <scheme val="minor"/>
      </rPr>
      <t xml:space="preserve">操作人数（人）
</t>
    </r>
    <r>
      <rPr>
        <sz val="10"/>
        <color rgb="FFFF0000"/>
        <rFont val="宋体"/>
        <charset val="134"/>
        <scheme val="minor"/>
      </rPr>
      <t>C</t>
    </r>
  </si>
  <si>
    <r>
      <rPr>
        <sz val="10"/>
        <rFont val="宋体"/>
        <charset val="134"/>
        <scheme val="minor"/>
      </rPr>
      <t xml:space="preserve">直接人工费率
（元/分）
</t>
    </r>
    <r>
      <rPr>
        <sz val="10"/>
        <color rgb="FFFF0000"/>
        <rFont val="宋体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</si>
  <si>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</si>
  <si>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</si>
  <si>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</si>
  <si>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charset val="134"/>
        <scheme val="minor"/>
      </rPr>
      <t xml:space="preserve">间接人工费率
</t>
    </r>
    <r>
      <rPr>
        <sz val="10"/>
        <color rgb="FFFF0000"/>
        <rFont val="宋体"/>
        <charset val="134"/>
        <scheme val="minor"/>
      </rPr>
      <t>E</t>
    </r>
  </si>
  <si>
    <r>
      <rPr>
        <sz val="10"/>
        <rFont val="宋体"/>
        <charset val="134"/>
        <scheme val="minor"/>
      </rPr>
      <t xml:space="preserve">设备折旧率
</t>
    </r>
    <r>
      <rPr>
        <sz val="10"/>
        <color rgb="FFFF0000"/>
        <rFont val="宋体"/>
        <charset val="134"/>
        <scheme val="minor"/>
      </rPr>
      <t>F</t>
    </r>
  </si>
  <si>
    <r>
      <rPr>
        <sz val="10"/>
        <rFont val="宋体"/>
        <charset val="134"/>
        <scheme val="minor"/>
      </rPr>
      <t xml:space="preserve">燃动费率
</t>
    </r>
    <r>
      <rPr>
        <sz val="10"/>
        <color rgb="FFFF0000"/>
        <rFont val="宋体"/>
        <charset val="134"/>
        <scheme val="minor"/>
      </rPr>
      <t>H</t>
    </r>
  </si>
  <si>
    <r>
      <rPr>
        <sz val="10"/>
        <rFont val="宋体"/>
        <charset val="134"/>
        <scheme val="minor"/>
      </rPr>
      <t xml:space="preserve">机物料消耗及维修费率
</t>
    </r>
    <r>
      <rPr>
        <sz val="10"/>
        <color rgb="FFFF0000"/>
        <rFont val="宋体"/>
        <charset val="134"/>
        <scheme val="minor"/>
      </rPr>
      <t>I</t>
    </r>
  </si>
  <si>
    <r>
      <rPr>
        <sz val="10"/>
        <rFont val="宋体"/>
        <charset val="134"/>
        <scheme val="minor"/>
      </rPr>
      <t xml:space="preserve">小计
</t>
    </r>
    <r>
      <rPr>
        <sz val="10"/>
        <color rgb="FFFF0000"/>
        <rFont val="宋体"/>
        <charset val="134"/>
        <scheme val="minor"/>
      </rPr>
      <t>J=E+F+H+I</t>
    </r>
  </si>
  <si>
    <r>
      <rPr>
        <sz val="10"/>
        <rFont val="宋体"/>
        <charset val="134"/>
        <scheme val="minor"/>
      </rPr>
      <t xml:space="preserve">直接人工
</t>
    </r>
    <r>
      <rPr>
        <sz val="10"/>
        <color rgb="FFFF0000"/>
        <rFont val="宋体"/>
        <charset val="134"/>
        <scheme val="minor"/>
      </rPr>
      <t>K=A*B*C*D</t>
    </r>
  </si>
  <si>
    <r>
      <rPr>
        <sz val="10"/>
        <rFont val="宋体"/>
        <charset val="134"/>
        <scheme val="minor"/>
      </rPr>
      <t xml:space="preserve">制造费用
</t>
    </r>
    <r>
      <rPr>
        <sz val="10"/>
        <color rgb="FFFF0000"/>
        <rFont val="宋体"/>
        <charset val="134"/>
        <scheme val="minor"/>
      </rPr>
      <t>L=A*B*J</t>
    </r>
  </si>
  <si>
    <t>泡沫总成</t>
  </si>
  <si>
    <t>发泡工序</t>
  </si>
  <si>
    <t>发泡机</t>
  </si>
  <si>
    <t>座椅总成</t>
  </si>
  <si>
    <t>弯管</t>
  </si>
  <si>
    <t>弯管机</t>
  </si>
  <si>
    <t>注塑</t>
  </si>
  <si>
    <t>注塑机MHB0130513</t>
  </si>
  <si>
    <t>MA1200/370</t>
  </si>
  <si>
    <t>装配</t>
  </si>
  <si>
    <t>组装线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</si>
  <si>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</si>
  <si>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</si>
  <si>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</si>
  <si>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</si>
  <si>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</si>
  <si>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</si>
  <si>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</si>
  <si>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</si>
  <si>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</si>
  <si>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</si>
  <si>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charset val="134"/>
        <scheme val="minor"/>
      </rPr>
      <t>设备折旧率
（元/分）
(</t>
    </r>
    <r>
      <rPr>
        <sz val="9"/>
        <color rgb="FFFF0000"/>
        <rFont val="宋体"/>
        <charset val="134"/>
        <scheme val="minor"/>
      </rPr>
      <t>A3-A1*A2)/(A4-A5)/E3/60</t>
    </r>
  </si>
  <si>
    <r>
      <rPr>
        <sz val="9"/>
        <color theme="1"/>
        <rFont val="宋体"/>
        <charset val="134"/>
        <scheme val="minor"/>
      </rPr>
      <t xml:space="preserve">燃动费率（元/分）
</t>
    </r>
    <r>
      <rPr>
        <sz val="9"/>
        <color rgb="FFFF0000"/>
        <rFont val="宋体"/>
        <charset val="134"/>
        <scheme val="minor"/>
      </rPr>
      <t>(B1*B2*B4+B3*B5)/60</t>
    </r>
  </si>
  <si>
    <r>
      <rPr>
        <sz val="9"/>
        <color theme="1"/>
        <rFont val="宋体"/>
        <charset val="134"/>
        <scheme val="minor"/>
      </rPr>
      <t xml:space="preserve">机物料消耗及维修费率（元/分）
</t>
    </r>
    <r>
      <rPr>
        <sz val="9"/>
        <color rgb="FFFF0000"/>
        <rFont val="宋体"/>
        <charset val="134"/>
        <scheme val="minor"/>
      </rPr>
      <t>(D1+D2)/E3/60</t>
    </r>
  </si>
  <si>
    <r>
      <rPr>
        <sz val="9"/>
        <color theme="1"/>
        <rFont val="宋体"/>
        <charset val="134"/>
        <scheme val="minor"/>
      </rPr>
      <t xml:space="preserve">设备原值
(元)
</t>
    </r>
    <r>
      <rPr>
        <sz val="9"/>
        <color rgb="FFFF0000"/>
        <rFont val="宋体"/>
        <charset val="134"/>
        <scheme val="minor"/>
      </rPr>
      <t>A1</t>
    </r>
  </si>
  <si>
    <r>
      <rPr>
        <sz val="9"/>
        <color theme="1"/>
        <rFont val="宋体"/>
        <charset val="134"/>
        <scheme val="minor"/>
      </rPr>
      <t xml:space="preserve">设备残值率
(元)
</t>
    </r>
    <r>
      <rPr>
        <sz val="9"/>
        <color rgb="FFFF0000"/>
        <rFont val="宋体"/>
        <charset val="134"/>
        <scheme val="minor"/>
      </rPr>
      <t>A2</t>
    </r>
  </si>
  <si>
    <r>
      <rPr>
        <sz val="9"/>
        <color theme="1"/>
        <rFont val="宋体"/>
        <charset val="134"/>
        <scheme val="minor"/>
      </rPr>
      <t xml:space="preserve">设备净值
(元)
</t>
    </r>
    <r>
      <rPr>
        <sz val="9"/>
        <color rgb="FFFF0000"/>
        <rFont val="宋体"/>
        <charset val="134"/>
        <scheme val="minor"/>
      </rPr>
      <t>A3</t>
    </r>
  </si>
  <si>
    <r>
      <rPr>
        <sz val="9"/>
        <color theme="1"/>
        <rFont val="宋体"/>
        <charset val="134"/>
        <scheme val="minor"/>
      </rPr>
      <t xml:space="preserve">折旧年限（年)
</t>
    </r>
    <r>
      <rPr>
        <sz val="9"/>
        <color rgb="FFFF0000"/>
        <rFont val="宋体"/>
        <charset val="134"/>
        <scheme val="minor"/>
      </rPr>
      <t>A4</t>
    </r>
  </si>
  <si>
    <r>
      <rPr>
        <sz val="9"/>
        <color theme="1"/>
        <rFont val="宋体"/>
        <charset val="134"/>
        <scheme val="minor"/>
      </rPr>
      <t xml:space="preserve">已提折旧年限（年)
</t>
    </r>
    <r>
      <rPr>
        <sz val="9"/>
        <color rgb="FFFF0000"/>
        <rFont val="宋体"/>
        <charset val="134"/>
        <scheme val="minor"/>
      </rPr>
      <t>A5</t>
    </r>
  </si>
  <si>
    <r>
      <rPr>
        <sz val="9"/>
        <color theme="1"/>
        <rFont val="宋体"/>
        <charset val="134"/>
        <scheme val="minor"/>
      </rPr>
      <t>设备额定功率（kw/h）</t>
    </r>
    <r>
      <rPr>
        <sz val="9"/>
        <color rgb="FFFF0000"/>
        <rFont val="宋体"/>
        <charset val="134"/>
        <scheme val="minor"/>
      </rPr>
      <t>B1</t>
    </r>
  </si>
  <si>
    <r>
      <rPr>
        <sz val="9"/>
        <color theme="1"/>
        <rFont val="宋体"/>
        <charset val="134"/>
        <scheme val="minor"/>
      </rPr>
      <t xml:space="preserve">设备功率有效输出（%）
</t>
    </r>
    <r>
      <rPr>
        <sz val="9"/>
        <color rgb="FFFF0000"/>
        <rFont val="宋体"/>
        <charset val="134"/>
        <scheme val="minor"/>
      </rPr>
      <t>B2</t>
    </r>
  </si>
  <si>
    <r>
      <rPr>
        <sz val="9"/>
        <color theme="1"/>
        <rFont val="宋体"/>
        <charset val="134"/>
        <scheme val="minor"/>
      </rPr>
      <t>天然气单位耗量（m</t>
    </r>
    <r>
      <rPr>
        <vertAlign val="superscript"/>
        <sz val="9"/>
        <color theme="1"/>
        <rFont val="宋体"/>
        <charset val="134"/>
        <scheme val="minor"/>
      </rPr>
      <t>3</t>
    </r>
    <r>
      <rPr>
        <sz val="9"/>
        <color theme="1"/>
        <rFont val="宋体"/>
        <charset val="134"/>
        <scheme val="minor"/>
      </rPr>
      <t xml:space="preserve">/h）
</t>
    </r>
    <r>
      <rPr>
        <sz val="9"/>
        <color rgb="FFFF0000"/>
        <rFont val="宋体"/>
        <charset val="134"/>
        <scheme val="minor"/>
      </rPr>
      <t>B3</t>
    </r>
  </si>
  <si>
    <r>
      <rPr>
        <sz val="9"/>
        <color theme="1"/>
        <rFont val="宋体"/>
        <charset val="134"/>
        <scheme val="minor"/>
      </rPr>
      <t xml:space="preserve">电费
（元/kw）
</t>
    </r>
    <r>
      <rPr>
        <sz val="9"/>
        <color rgb="FFFF0000"/>
        <rFont val="宋体"/>
        <charset val="134"/>
        <scheme val="minor"/>
      </rPr>
      <t>B4</t>
    </r>
  </si>
  <si>
    <r>
      <rPr>
        <sz val="9"/>
        <color theme="1"/>
        <rFont val="宋体"/>
        <charset val="134"/>
        <scheme val="minor"/>
      </rPr>
      <t>气费（元/m</t>
    </r>
    <r>
      <rPr>
        <vertAlign val="superscript"/>
        <sz val="9"/>
        <color theme="1"/>
        <rFont val="宋体"/>
        <charset val="134"/>
        <scheme val="minor"/>
      </rPr>
      <t>3</t>
    </r>
    <r>
      <rPr>
        <sz val="9"/>
        <color theme="1"/>
        <rFont val="宋体"/>
        <charset val="134"/>
        <scheme val="minor"/>
      </rPr>
      <t xml:space="preserve">）
</t>
    </r>
    <r>
      <rPr>
        <sz val="9"/>
        <color rgb="FFFF0000"/>
        <rFont val="宋体"/>
        <charset val="134"/>
        <scheme val="minor"/>
      </rPr>
      <t>B5</t>
    </r>
  </si>
  <si>
    <r>
      <rPr>
        <sz val="9"/>
        <color theme="1"/>
        <rFont val="宋体"/>
        <charset val="134"/>
        <scheme val="minor"/>
      </rPr>
      <t xml:space="preserve">机物料消耗费用（元/年）
</t>
    </r>
    <r>
      <rPr>
        <sz val="9"/>
        <color rgb="FFFF0000"/>
        <rFont val="宋体"/>
        <charset val="134"/>
        <scheme val="minor"/>
      </rPr>
      <t>D1</t>
    </r>
  </si>
  <si>
    <r>
      <rPr>
        <sz val="9"/>
        <color theme="1"/>
        <rFont val="宋体"/>
        <charset val="134"/>
        <scheme val="minor"/>
      </rPr>
      <t xml:space="preserve">维修保养费用（元/年）
</t>
    </r>
    <r>
      <rPr>
        <sz val="9"/>
        <color rgb="FFFF0000"/>
        <rFont val="宋体"/>
        <charset val="134"/>
        <scheme val="minor"/>
      </rPr>
      <t>D2</t>
    </r>
  </si>
  <si>
    <r>
      <rPr>
        <sz val="9"/>
        <color theme="1"/>
        <rFont val="宋体"/>
        <charset val="134"/>
        <scheme val="minor"/>
      </rPr>
      <t xml:space="preserve">设备日有效工作小时数（h/日）
</t>
    </r>
    <r>
      <rPr>
        <sz val="9"/>
        <color rgb="FFFF0000"/>
        <rFont val="宋体"/>
        <charset val="134"/>
        <scheme val="minor"/>
      </rPr>
      <t>E1</t>
    </r>
  </si>
  <si>
    <r>
      <rPr>
        <sz val="9"/>
        <color theme="1"/>
        <rFont val="宋体"/>
        <charset val="134"/>
        <scheme val="minor"/>
      </rPr>
      <t xml:space="preserve">设备年有效工作天数 （日/年）
</t>
    </r>
    <r>
      <rPr>
        <sz val="9"/>
        <color rgb="FFFF0000"/>
        <rFont val="宋体"/>
        <charset val="134"/>
        <scheme val="minor"/>
      </rPr>
      <t>E2</t>
    </r>
  </si>
  <si>
    <r>
      <rPr>
        <sz val="9"/>
        <color theme="1"/>
        <rFont val="宋体"/>
        <charset val="134"/>
        <scheme val="minor"/>
      </rPr>
      <t xml:space="preserve">设备全年有效工作小时数（h/年）
</t>
    </r>
    <r>
      <rPr>
        <sz val="9"/>
        <color rgb="FFFF0000"/>
        <rFont val="宋体"/>
        <charset val="134"/>
        <scheme val="minor"/>
      </rPr>
      <t>E3=E1*E2</t>
    </r>
  </si>
  <si>
    <t>发泡</t>
  </si>
  <si>
    <t>环形发泡线MHB0130382+环保设备</t>
  </si>
  <si>
    <t>工位</t>
  </si>
  <si>
    <t>弯管机 MHB0130069</t>
  </si>
  <si>
    <t>SB-39X4A-2S</t>
  </si>
  <si>
    <t>注塑机MHB0130511</t>
  </si>
  <si>
    <t>MA3200/1700</t>
  </si>
  <si>
    <t>保护弧焊机MHB0130185</t>
  </si>
  <si>
    <t>NB-350IGBT</t>
  </si>
  <si>
    <t>电泳线MHB0130307</t>
  </si>
  <si>
    <t>组装</t>
  </si>
  <si>
    <t>H4驾驶员座椅装配治具线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</si>
  <si>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</si>
  <si>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</si>
  <si>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</si>
  <si>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</si>
  <si>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</si>
  <si>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</si>
  <si>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供应商 (盖章):河北光华荣昌汽车部件有限公司</t>
  </si>
  <si>
    <t>费用说明</t>
  </si>
  <si>
    <t>金额（元）</t>
  </si>
  <si>
    <r>
      <rPr>
        <sz val="9"/>
        <rFont val="宋体"/>
        <charset val="134"/>
      </rPr>
      <t>制造成本的百分比</t>
    </r>
    <r>
      <rPr>
        <sz val="9"/>
        <rFont val="Arial"/>
        <charset val="134"/>
      </rPr>
      <t>%</t>
    </r>
  </si>
  <si>
    <r>
      <rPr>
        <sz val="9"/>
        <rFont val="宋体"/>
        <charset val="134"/>
      </rPr>
      <t xml:space="preserve">上年会计报表中费用总额
</t>
    </r>
    <r>
      <rPr>
        <sz val="9"/>
        <color rgb="FFFF0000"/>
        <rFont val="宋体"/>
        <charset val="134"/>
      </rPr>
      <t>A</t>
    </r>
  </si>
  <si>
    <r>
      <rPr>
        <sz val="9"/>
        <rFont val="宋体"/>
        <charset val="134"/>
      </rPr>
      <t xml:space="preserve">上年总工时(h/年)
</t>
    </r>
    <r>
      <rPr>
        <sz val="9"/>
        <color rgb="FFFF0000"/>
        <rFont val="宋体"/>
        <charset val="134"/>
      </rPr>
      <t>B</t>
    </r>
  </si>
  <si>
    <r>
      <rPr>
        <sz val="9"/>
        <rFont val="宋体"/>
        <charset val="134"/>
      </rPr>
      <t xml:space="preserve">分配率(元/h)
</t>
    </r>
    <r>
      <rPr>
        <sz val="9"/>
        <color rgb="FFFF0000"/>
        <rFont val="宋体"/>
        <charset val="134"/>
      </rPr>
      <t>C=A/B</t>
    </r>
  </si>
  <si>
    <r>
      <rPr>
        <sz val="9"/>
        <rFont val="宋体"/>
        <charset val="134"/>
      </rPr>
      <t>销售费用</t>
    </r>
    <r>
      <rPr>
        <sz val="9"/>
        <rFont val="Arial"/>
        <charset val="134"/>
      </rPr>
      <t xml:space="preserve"> (</t>
    </r>
    <r>
      <rPr>
        <sz val="9"/>
        <rFont val="宋体"/>
        <charset val="134"/>
      </rPr>
      <t>不含包装和运输费用</t>
    </r>
    <r>
      <rPr>
        <sz val="9"/>
        <rFont val="Arial"/>
        <charset val="134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</si>
  <si>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</si>
  <si>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</si>
  <si>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</si>
  <si>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</si>
  <si>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</si>
  <si>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</si>
  <si>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</si>
  <si>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</si>
  <si>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</si>
  <si>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</si>
  <si>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</si>
  <si>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</si>
  <si>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</si>
  <si>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</si>
  <si>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</si>
  <si>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</si>
  <si>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r>
      <rPr>
        <b/>
        <sz val="11"/>
        <color indexed="8"/>
        <rFont val="Arial"/>
        <charset val="134"/>
      </rPr>
      <t xml:space="preserve"> 1</t>
    </r>
    <r>
      <rPr>
        <b/>
        <sz val="11"/>
        <color indexed="8"/>
        <rFont val="宋体"/>
        <charset val="134"/>
      </rPr>
      <t>、</t>
    </r>
    <r>
      <rPr>
        <b/>
        <sz val="11"/>
        <color indexed="8"/>
        <rFont val="Arial"/>
        <charset val="134"/>
      </rPr>
      <t xml:space="preserve">  </t>
    </r>
    <r>
      <rPr>
        <b/>
        <sz val="11"/>
        <color indexed="8"/>
        <rFont val="宋体"/>
        <charset val="134"/>
      </rPr>
      <t>纸箱包装</t>
    </r>
    <r>
      <rPr>
        <b/>
        <sz val="11"/>
        <color indexed="8"/>
        <rFont val="Arial"/>
        <charset val="134"/>
      </rPr>
      <t xml:space="preserve"> </t>
    </r>
  </si>
  <si>
    <r>
      <rPr>
        <b/>
        <sz val="11"/>
        <color indexed="8"/>
        <rFont val="Arial"/>
        <charset val="134"/>
      </rPr>
      <t xml:space="preserve"> 3</t>
    </r>
    <r>
      <rPr>
        <b/>
        <sz val="11"/>
        <color indexed="8"/>
        <rFont val="宋体"/>
        <charset val="134"/>
      </rPr>
      <t>、</t>
    </r>
    <r>
      <rPr>
        <b/>
        <sz val="11"/>
        <color indexed="8"/>
        <rFont val="Arial"/>
        <charset val="134"/>
      </rPr>
      <t xml:space="preserve"> </t>
    </r>
    <r>
      <rPr>
        <b/>
        <sz val="11"/>
        <color indexed="8"/>
        <rFont val="宋体"/>
        <charset val="134"/>
      </rPr>
      <t>可重复使用包装</t>
    </r>
    <r>
      <rPr>
        <b/>
        <sz val="11"/>
        <color indexed="8"/>
        <rFont val="Arial"/>
        <charset val="134"/>
      </rPr>
      <t xml:space="preserve"> </t>
    </r>
  </si>
  <si>
    <r>
      <rPr>
        <b/>
        <sz val="10"/>
        <color indexed="8"/>
        <rFont val="Arial"/>
        <charset val="134"/>
      </rPr>
      <t xml:space="preserve"> </t>
    </r>
    <r>
      <rPr>
        <b/>
        <sz val="10"/>
        <color indexed="8"/>
        <rFont val="宋体"/>
        <charset val="134"/>
      </rPr>
      <t>数据</t>
    </r>
  </si>
  <si>
    <r>
      <rPr>
        <sz val="10"/>
        <color indexed="8"/>
        <rFont val="宋体"/>
        <charset val="134"/>
      </rPr>
      <t>纸箱包装的长</t>
    </r>
    <r>
      <rPr>
        <sz val="10"/>
        <color indexed="8"/>
        <rFont val="Arial"/>
        <charset val="134"/>
      </rPr>
      <t>x</t>
    </r>
    <r>
      <rPr>
        <sz val="10"/>
        <color indexed="8"/>
        <rFont val="宋体"/>
        <charset val="134"/>
      </rPr>
      <t>宽</t>
    </r>
    <r>
      <rPr>
        <sz val="10"/>
        <color indexed="8"/>
        <rFont val="Arial"/>
        <charset val="134"/>
      </rPr>
      <t>x</t>
    </r>
    <r>
      <rPr>
        <sz val="10"/>
        <color indexed="8"/>
        <rFont val="宋体"/>
        <charset val="134"/>
      </rPr>
      <t>高</t>
    </r>
    <r>
      <rPr>
        <sz val="10"/>
        <color indexed="8"/>
        <rFont val="Arial"/>
        <charset val="134"/>
      </rPr>
      <t xml:space="preserve"> </t>
    </r>
  </si>
  <si>
    <r>
      <rPr>
        <sz val="10"/>
        <color indexed="8"/>
        <rFont val="宋体"/>
        <charset val="134"/>
      </rPr>
      <t>长</t>
    </r>
    <r>
      <rPr>
        <sz val="10"/>
        <color indexed="8"/>
        <rFont val="Arial"/>
        <charset val="134"/>
      </rPr>
      <t xml:space="preserve"> </t>
    </r>
  </si>
  <si>
    <r>
      <rPr>
        <sz val="10"/>
        <color indexed="8"/>
        <rFont val="宋体"/>
        <charset val="134"/>
      </rPr>
      <t>纸箱材料的规格</t>
    </r>
    <r>
      <rPr>
        <sz val="10"/>
        <color indexed="8"/>
        <rFont val="Arial"/>
        <charset val="134"/>
      </rPr>
      <t xml:space="preserve"> </t>
    </r>
  </si>
  <si>
    <t>宽</t>
  </si>
  <si>
    <r>
      <rPr>
        <sz val="10"/>
        <color indexed="8"/>
        <rFont val="宋体"/>
        <charset val="134"/>
      </rPr>
      <t>一个纸箱的成本（元）</t>
    </r>
    <r>
      <rPr>
        <sz val="10"/>
        <color indexed="8"/>
        <rFont val="Arial"/>
        <charset val="134"/>
      </rPr>
      <t xml:space="preserve"> </t>
    </r>
    <r>
      <rPr>
        <sz val="10"/>
        <color rgb="FFFF0000"/>
        <rFont val="Arial"/>
        <charset val="134"/>
      </rPr>
      <t>A</t>
    </r>
  </si>
  <si>
    <r>
      <rPr>
        <sz val="10"/>
        <color indexed="8"/>
        <rFont val="宋体"/>
        <charset val="134"/>
      </rPr>
      <t>高</t>
    </r>
    <r>
      <rPr>
        <sz val="10"/>
        <color indexed="8"/>
        <rFont val="Arial"/>
        <charset val="134"/>
      </rPr>
      <t xml:space="preserve"> </t>
    </r>
  </si>
  <si>
    <r>
      <rPr>
        <sz val="10"/>
        <color indexed="8"/>
        <rFont val="宋体"/>
        <charset val="134"/>
      </rPr>
      <t>每箱零件数</t>
    </r>
    <r>
      <rPr>
        <sz val="10"/>
        <color rgb="FFFF0000"/>
        <rFont val="Arial"/>
        <charset val="134"/>
      </rPr>
      <t xml:space="preserve"> B</t>
    </r>
  </si>
  <si>
    <r>
      <rPr>
        <sz val="10"/>
        <color indexed="8"/>
        <rFont val="宋体"/>
        <charset val="134"/>
      </rPr>
      <t>可回收包装的材料及规格</t>
    </r>
    <r>
      <rPr>
        <sz val="10"/>
        <color indexed="8"/>
        <rFont val="Arial"/>
        <charset val="134"/>
      </rPr>
      <t xml:space="preserve"> </t>
    </r>
  </si>
  <si>
    <t>中空板</t>
  </si>
  <si>
    <r>
      <rPr>
        <sz val="10"/>
        <color indexed="8"/>
        <rFont val="宋体"/>
        <charset val="134"/>
      </rPr>
      <t>零件纸箱包装单价（元）</t>
    </r>
    <r>
      <rPr>
        <sz val="10"/>
        <color rgb="FFFF0000"/>
        <rFont val="宋体"/>
        <charset val="134"/>
      </rPr>
      <t xml:space="preserve">A/B </t>
    </r>
  </si>
  <si>
    <r>
      <rPr>
        <sz val="10"/>
        <color indexed="8"/>
        <rFont val="宋体"/>
        <charset val="134"/>
      </rPr>
      <t>可回收包装的总数量</t>
    </r>
    <r>
      <rPr>
        <sz val="10"/>
        <color indexed="8"/>
        <rFont val="Arial"/>
        <charset val="134"/>
      </rPr>
      <t xml:space="preserve">  </t>
    </r>
  </si>
  <si>
    <r>
      <rPr>
        <b/>
        <sz val="11"/>
        <color indexed="8"/>
        <rFont val="Arial"/>
        <charset val="134"/>
      </rPr>
      <t>2</t>
    </r>
    <r>
      <rPr>
        <b/>
        <sz val="11"/>
        <color indexed="8"/>
        <rFont val="宋体"/>
        <charset val="134"/>
      </rPr>
      <t>、</t>
    </r>
    <r>
      <rPr>
        <b/>
        <sz val="11"/>
        <color indexed="8"/>
        <rFont val="Arial"/>
        <charset val="134"/>
      </rPr>
      <t xml:space="preserve"> </t>
    </r>
    <r>
      <rPr>
        <b/>
        <sz val="11"/>
        <color indexed="8"/>
        <rFont val="宋体"/>
        <charset val="134"/>
      </rPr>
      <t>木箱包装或托盘</t>
    </r>
    <r>
      <rPr>
        <b/>
        <sz val="11"/>
        <color indexed="8"/>
        <rFont val="Arial"/>
        <charset val="134"/>
      </rPr>
      <t xml:space="preserve"> </t>
    </r>
  </si>
  <si>
    <t xml:space="preserve">每个可回收包装的成本（元） </t>
  </si>
  <si>
    <r>
      <rPr>
        <sz val="10"/>
        <color indexed="8"/>
        <rFont val="宋体"/>
        <charset val="134"/>
      </rPr>
      <t>长</t>
    </r>
    <r>
      <rPr>
        <sz val="10"/>
        <color indexed="8"/>
        <rFont val="Arial"/>
        <charset val="134"/>
      </rPr>
      <t>x</t>
    </r>
    <r>
      <rPr>
        <sz val="10"/>
        <color indexed="8"/>
        <rFont val="宋体"/>
        <charset val="134"/>
      </rPr>
      <t>宽</t>
    </r>
    <r>
      <rPr>
        <sz val="10"/>
        <color indexed="8"/>
        <rFont val="Arial"/>
        <charset val="134"/>
      </rPr>
      <t>x</t>
    </r>
    <r>
      <rPr>
        <sz val="10"/>
        <color indexed="8"/>
        <rFont val="宋体"/>
        <charset val="134"/>
      </rPr>
      <t>高</t>
    </r>
  </si>
  <si>
    <r>
      <rPr>
        <sz val="10"/>
        <color indexed="8"/>
        <rFont val="宋体"/>
        <charset val="134"/>
      </rPr>
      <t>可回收包装的总成本（元）</t>
    </r>
    <r>
      <rPr>
        <sz val="10"/>
        <color indexed="8"/>
        <rFont val="Arial"/>
        <charset val="134"/>
      </rPr>
      <t xml:space="preserve"> </t>
    </r>
    <r>
      <rPr>
        <sz val="10"/>
        <color rgb="FFFF0000"/>
        <rFont val="Arial"/>
        <charset val="134"/>
      </rPr>
      <t>E</t>
    </r>
  </si>
  <si>
    <t>木箱或托盘材料的规格</t>
  </si>
  <si>
    <r>
      <rPr>
        <sz val="10"/>
        <color indexed="8"/>
        <rFont val="宋体"/>
        <charset val="134"/>
      </rPr>
      <t>每个包装的零件数</t>
    </r>
    <r>
      <rPr>
        <sz val="10"/>
        <color indexed="8"/>
        <rFont val="Arial"/>
        <charset val="134"/>
      </rPr>
      <t xml:space="preserve"> </t>
    </r>
    <r>
      <rPr>
        <sz val="10"/>
        <color rgb="FFFF0000"/>
        <rFont val="Arial"/>
        <charset val="134"/>
      </rPr>
      <t>F</t>
    </r>
  </si>
  <si>
    <r>
      <rPr>
        <sz val="10"/>
        <color indexed="8"/>
        <rFont val="宋体"/>
        <charset val="134"/>
      </rPr>
      <t>一个木箱或托盘的总价（元）</t>
    </r>
    <r>
      <rPr>
        <sz val="10"/>
        <color rgb="FFFF0000"/>
        <rFont val="宋体"/>
        <charset val="134"/>
      </rPr>
      <t xml:space="preserve">C </t>
    </r>
  </si>
  <si>
    <r>
      <rPr>
        <sz val="10"/>
        <color indexed="8"/>
        <rFont val="宋体"/>
        <charset val="134"/>
      </rPr>
      <t>寿命周期</t>
    </r>
    <r>
      <rPr>
        <sz val="10"/>
        <color indexed="8"/>
        <rFont val="Arial"/>
        <charset val="134"/>
      </rPr>
      <t>(</t>
    </r>
    <r>
      <rPr>
        <sz val="10"/>
        <color indexed="8"/>
        <rFont val="宋体"/>
        <charset val="134"/>
      </rPr>
      <t>件数</t>
    </r>
    <r>
      <rPr>
        <sz val="10"/>
        <color indexed="8"/>
        <rFont val="Arial"/>
        <charset val="134"/>
      </rPr>
      <t xml:space="preserve">) </t>
    </r>
  </si>
  <si>
    <r>
      <rPr>
        <sz val="10"/>
        <color indexed="8"/>
        <rFont val="宋体"/>
        <charset val="134"/>
      </rPr>
      <t>每箱零件数</t>
    </r>
    <r>
      <rPr>
        <sz val="10"/>
        <color rgb="FFFF0000"/>
        <rFont val="Arial"/>
        <charset val="134"/>
      </rPr>
      <t xml:space="preserve">D </t>
    </r>
  </si>
  <si>
    <r>
      <rPr>
        <sz val="10"/>
        <color indexed="8"/>
        <rFont val="宋体"/>
        <charset val="134"/>
      </rPr>
      <t>每个零件的包装成本（元）</t>
    </r>
    <r>
      <rPr>
        <sz val="10"/>
        <color rgb="FFFF0000"/>
        <rFont val="Arial"/>
        <charset val="134"/>
      </rPr>
      <t xml:space="preserve">E/F  </t>
    </r>
  </si>
  <si>
    <r>
      <rPr>
        <sz val="10"/>
        <color indexed="8"/>
        <rFont val="宋体"/>
        <charset val="134"/>
      </rPr>
      <t>零件包装单价（元）</t>
    </r>
    <r>
      <rPr>
        <sz val="10"/>
        <color rgb="FFFF0000"/>
        <rFont val="宋体"/>
        <charset val="134"/>
      </rPr>
      <t xml:space="preserve"> C/D</t>
    </r>
  </si>
  <si>
    <r>
      <rPr>
        <b/>
        <sz val="11"/>
        <color indexed="8"/>
        <rFont val="Arial"/>
        <charset val="134"/>
      </rPr>
      <t>4</t>
    </r>
    <r>
      <rPr>
        <b/>
        <sz val="11"/>
        <color indexed="8"/>
        <rFont val="宋体"/>
        <charset val="134"/>
      </rPr>
      <t>、</t>
    </r>
    <r>
      <rPr>
        <b/>
        <sz val="11"/>
        <color indexed="8"/>
        <rFont val="Arial"/>
        <charset val="134"/>
      </rPr>
      <t xml:space="preserve"> </t>
    </r>
    <r>
      <rPr>
        <b/>
        <sz val="11"/>
        <color indexed="8"/>
        <rFont val="宋体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</si>
  <si>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</si>
  <si>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</si>
  <si>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</si>
  <si>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</si>
  <si>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</si>
  <si>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charset val="134"/>
      </rPr>
      <t>材料用量</t>
    </r>
    <r>
      <rPr>
        <sz val="9"/>
        <color indexed="8"/>
        <rFont val="Arial"/>
        <charset val="134"/>
      </rPr>
      <t xml:space="preserve"> </t>
    </r>
  </si>
  <si>
    <r>
      <rPr>
        <sz val="10"/>
        <rFont val="宋体"/>
        <charset val="134"/>
      </rPr>
      <t>包装零件件数</t>
    </r>
  </si>
  <si>
    <r>
      <rPr>
        <sz val="10"/>
        <color indexed="8"/>
        <rFont val="宋体"/>
        <charset val="134"/>
      </rPr>
      <t>单件包装成本
（元）</t>
    </r>
    <r>
      <rPr>
        <sz val="10"/>
        <color indexed="8"/>
        <rFont val="Arial"/>
        <charset val="134"/>
      </rPr>
      <t xml:space="preserve">  </t>
    </r>
  </si>
  <si>
    <t>泡沫</t>
  </si>
  <si>
    <r>
      <rPr>
        <sz val="10"/>
        <color indexed="8"/>
        <rFont val="宋体"/>
        <charset val="134"/>
      </rPr>
      <t>纸张</t>
    </r>
    <r>
      <rPr>
        <sz val="10"/>
        <color indexed="8"/>
        <rFont val="Arial"/>
        <charset val="134"/>
      </rPr>
      <t xml:space="preserve"> </t>
    </r>
  </si>
  <si>
    <r>
      <rPr>
        <sz val="10"/>
        <color indexed="8"/>
        <rFont val="宋体"/>
        <charset val="134"/>
      </rPr>
      <t>塑料袋</t>
    </r>
    <r>
      <rPr>
        <sz val="10"/>
        <color indexed="8"/>
        <rFont val="Arial"/>
        <charset val="134"/>
      </rPr>
      <t xml:space="preserve"> </t>
    </r>
  </si>
  <si>
    <r>
      <rPr>
        <sz val="10"/>
        <color indexed="8"/>
        <rFont val="宋体"/>
        <charset val="134"/>
      </rPr>
      <t>防锈油</t>
    </r>
    <r>
      <rPr>
        <sz val="10"/>
        <color indexed="8"/>
        <rFont val="Arial"/>
        <charset val="134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</si>
  <si>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</si>
  <si>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</si>
  <si>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</si>
  <si>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charset val="134"/>
      </rPr>
      <t>木材</t>
    </r>
    <r>
      <rPr>
        <sz val="10"/>
        <color indexed="8"/>
        <rFont val="Arial"/>
        <charset val="134"/>
      </rPr>
      <t xml:space="preserve"> </t>
    </r>
  </si>
  <si>
    <t>标签</t>
  </si>
  <si>
    <r>
      <rPr>
        <b/>
        <sz val="10"/>
        <rFont val="宋体"/>
        <charset val="134"/>
      </rPr>
      <t>其它包装材料成本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小计</t>
    </r>
    <r>
      <rPr>
        <b/>
        <sz val="10"/>
        <rFont val="Arial"/>
        <charset val="134"/>
      </rPr>
      <t xml:space="preserve"> </t>
    </r>
  </si>
  <si>
    <r>
      <rPr>
        <b/>
        <sz val="11"/>
        <color indexed="8"/>
        <rFont val="宋体"/>
        <charset val="134"/>
      </rPr>
      <t>单件包装费用合计</t>
    </r>
  </si>
  <si>
    <t>5、汽车运输费用</t>
  </si>
  <si>
    <t>发货地：</t>
  </si>
  <si>
    <t>河北黄骅</t>
  </si>
  <si>
    <r>
      <rPr>
        <sz val="10"/>
        <rFont val="宋体"/>
        <charset val="134"/>
      </rPr>
      <t>车辆吨位数：</t>
    </r>
    <r>
      <rPr>
        <sz val="10"/>
        <rFont val="Arial"/>
        <charset val="134"/>
      </rPr>
      <t xml:space="preserve"> </t>
    </r>
  </si>
  <si>
    <t xml:space="preserve">包装箱（或料架）数/车： </t>
  </si>
  <si>
    <t>交货地：</t>
  </si>
  <si>
    <t>诸城</t>
  </si>
  <si>
    <t>车辆长宽高：</t>
  </si>
  <si>
    <t>13.5*2.3*2.3</t>
  </si>
  <si>
    <r>
      <rPr>
        <sz val="10"/>
        <rFont val="宋体"/>
        <charset val="134"/>
      </rPr>
      <t>零件数/车</t>
    </r>
    <r>
      <rPr>
        <sz val="10"/>
        <color rgb="FFFF0000"/>
        <rFont val="宋体"/>
        <charset val="134"/>
      </rPr>
      <t>A</t>
    </r>
    <r>
      <rPr>
        <sz val="10"/>
        <rFont val="宋体"/>
        <charset val="134"/>
      </rPr>
      <t>：</t>
    </r>
  </si>
  <si>
    <t>运输距（Km）：</t>
  </si>
  <si>
    <t xml:space="preserve">车辆类型： </t>
  </si>
  <si>
    <t>仓栅式货车</t>
  </si>
  <si>
    <r>
      <rPr>
        <sz val="10"/>
        <rFont val="宋体"/>
        <charset val="134"/>
      </rPr>
      <t>每辆运输车运输费用（元）</t>
    </r>
    <r>
      <rPr>
        <sz val="10"/>
        <color rgb="FFFF0000"/>
        <rFont val="宋体"/>
        <charset val="134"/>
      </rPr>
      <t>B</t>
    </r>
    <r>
      <rPr>
        <sz val="10"/>
        <rFont val="宋体"/>
        <charset val="134"/>
      </rPr>
      <t xml:space="preserve">： </t>
    </r>
  </si>
  <si>
    <t>运输公司：</t>
  </si>
  <si>
    <r>
      <rPr>
        <sz val="10"/>
        <rFont val="宋体"/>
        <charset val="134"/>
      </rPr>
      <t>每个零件运输费用（元）</t>
    </r>
    <r>
      <rPr>
        <sz val="10"/>
        <color rgb="FFFF0000"/>
        <rFont val="宋体"/>
        <charset val="134"/>
      </rPr>
      <t>B/A</t>
    </r>
    <r>
      <rPr>
        <sz val="10"/>
        <rFont val="宋体"/>
        <charset val="134"/>
      </rPr>
      <t>：</t>
    </r>
  </si>
  <si>
    <t>6、其它运输费</t>
  </si>
  <si>
    <t>运输形式：</t>
  </si>
  <si>
    <r>
      <rPr>
        <sz val="10"/>
        <color theme="1"/>
        <rFont val="宋体"/>
        <charset val="134"/>
        <scheme val="minor"/>
      </rPr>
      <t>零件数/每包装</t>
    </r>
    <r>
      <rPr>
        <sz val="10"/>
        <color rgb="FFFF0000"/>
        <rFont val="宋体"/>
        <charset val="134"/>
        <scheme val="minor"/>
      </rPr>
      <t>C</t>
    </r>
    <r>
      <rPr>
        <sz val="10"/>
        <color theme="1"/>
        <rFont val="宋体"/>
        <charset val="134"/>
        <scheme val="minor"/>
      </rPr>
      <t>:</t>
    </r>
  </si>
  <si>
    <r>
      <rPr>
        <sz val="10"/>
        <color theme="1"/>
        <rFont val="宋体"/>
        <charset val="134"/>
        <scheme val="minor"/>
      </rPr>
      <t>运输费用/每包装</t>
    </r>
    <r>
      <rPr>
        <sz val="10"/>
        <color rgb="FFFF0000"/>
        <rFont val="宋体"/>
        <charset val="134"/>
        <scheme val="minor"/>
      </rPr>
      <t>D</t>
    </r>
    <r>
      <rPr>
        <sz val="10"/>
        <color theme="1"/>
        <rFont val="宋体"/>
        <charset val="134"/>
        <scheme val="minor"/>
      </rPr>
      <t>:</t>
    </r>
  </si>
  <si>
    <r>
      <rPr>
        <sz val="10"/>
        <color theme="1"/>
        <rFont val="宋体"/>
        <charset val="134"/>
        <scheme val="minor"/>
      </rPr>
      <t>每个零件运输费用（元）</t>
    </r>
    <r>
      <rPr>
        <sz val="10"/>
        <color rgb="FFFF0000"/>
        <rFont val="宋体"/>
        <charset val="134"/>
        <scheme val="minor"/>
      </rPr>
      <t>D/C</t>
    </r>
    <r>
      <rPr>
        <sz val="10"/>
        <color theme="1"/>
        <rFont val="宋体"/>
        <charset val="134"/>
        <scheme val="minor"/>
      </rPr>
      <t>:</t>
    </r>
  </si>
  <si>
    <r>
      <rPr>
        <b/>
        <sz val="11"/>
        <color indexed="8"/>
        <rFont val="宋体"/>
        <charset val="134"/>
      </rPr>
      <t>每个零件运输费用合计</t>
    </r>
  </si>
  <si>
    <t>（第7页，共8页）</t>
  </si>
  <si>
    <t>工装明细表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</si>
  <si>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</si>
  <si>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</si>
  <si>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</si>
  <si>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</si>
  <si>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</si>
  <si>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</si>
  <si>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</si>
  <si>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charset val="134"/>
      </rPr>
      <t xml:space="preserve">分摊数量（件）
</t>
    </r>
    <r>
      <rPr>
        <sz val="10"/>
        <color rgb="FFFF0000"/>
        <rFont val="宋体"/>
        <charset val="134"/>
      </rPr>
      <t>B</t>
    </r>
  </si>
  <si>
    <r>
      <rPr>
        <sz val="10"/>
        <rFont val="宋体"/>
        <charset val="134"/>
      </rPr>
      <t xml:space="preserve">分摊额
（元/件）
</t>
    </r>
    <r>
      <rPr>
        <sz val="10"/>
        <color rgb="FFFF0000"/>
        <rFont val="宋体"/>
        <charset val="134"/>
      </rPr>
      <t>A/B</t>
    </r>
  </si>
  <si>
    <t>地址</t>
  </si>
  <si>
    <t>主机厂
现金支付</t>
  </si>
  <si>
    <r>
      <rPr>
        <sz val="10"/>
        <rFont val="宋体"/>
        <charset val="134"/>
      </rPr>
      <t xml:space="preserve">分摊
</t>
    </r>
    <r>
      <rPr>
        <sz val="10"/>
        <color rgb="FFFF0000"/>
        <rFont val="宋体"/>
        <charset val="134"/>
      </rPr>
      <t>A</t>
    </r>
  </si>
  <si>
    <t>检具</t>
  </si>
  <si>
    <t>检具工装</t>
  </si>
  <si>
    <t>模具</t>
  </si>
  <si>
    <t>发泡模具</t>
  </si>
  <si>
    <t>注塑模具</t>
  </si>
  <si>
    <t>冲压模具</t>
  </si>
  <si>
    <t>夹具</t>
  </si>
  <si>
    <t>焊胎（简易）</t>
  </si>
  <si>
    <t>DVP试验费</t>
  </si>
  <si>
    <t>认证费</t>
  </si>
  <si>
    <t>（第8页，共8页）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</si>
</sst>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 "/>
    <numFmt numFmtId="178" formatCode="#,##0.00_ "/>
    <numFmt numFmtId="179" formatCode="0.00_ "/>
    <numFmt numFmtId="180" formatCode="0.0"/>
    <numFmt numFmtId="181" formatCode="#,##0.00_ ;\-#,##0.00\ "/>
    <numFmt numFmtId="182" formatCode="0.00;[Red]0.00"/>
    <numFmt numFmtId="183" formatCode="0_);[Red]\(0\)"/>
    <numFmt numFmtId="184" formatCode="_ * #,##0_ ;_ * \-#,##0_ ;_ * &quot;-&quot;??_ ;_ @_ "/>
    <numFmt numFmtId="185" formatCode="0.00_);[Red]\(0.00\)"/>
    <numFmt numFmtId="186" formatCode="0.000_ "/>
  </numFmts>
  <fonts count="7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0.5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color indexed="8"/>
      <name val="Arial"/>
      <charset val="134"/>
    </font>
    <font>
      <sz val="16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name val="宋体"/>
      <charset val="134"/>
      <scheme val="minor"/>
    </font>
    <font>
      <b/>
      <sz val="11"/>
      <color indexed="8"/>
      <name val="Arial"/>
      <charset val="134"/>
    </font>
    <font>
      <sz val="10"/>
      <name val="Arial"/>
      <charset val="134"/>
    </font>
    <font>
      <b/>
      <sz val="10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</font>
    <font>
      <sz val="9"/>
      <name val="Arial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6"/>
      <color rgb="FF000000"/>
      <name val="Arial Unicode MS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b/>
      <sz val="14"/>
      <name val="宋体"/>
      <charset val="134"/>
    </font>
    <font>
      <sz val="8"/>
      <name val="Arial"/>
      <charset val="134"/>
    </font>
    <font>
      <b/>
      <sz val="14"/>
      <color theme="1"/>
      <name val="宋体"/>
      <charset val="134"/>
      <scheme val="minor"/>
    </font>
    <font>
      <b/>
      <sz val="10"/>
      <name val="Arial"/>
      <charset val="134"/>
    </font>
    <font>
      <b/>
      <sz val="11"/>
      <name val="Arial"/>
      <charset val="134"/>
    </font>
    <font>
      <sz val="10"/>
      <name val="Times New Roman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0000"/>
      <name val="宋体"/>
      <charset val="134"/>
    </font>
    <font>
      <b/>
      <sz val="10"/>
      <name val="Times New Roman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9"/>
      <color indexed="8"/>
      <name val="Arial"/>
      <charset val="134"/>
    </font>
    <font>
      <sz val="10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9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vertAlign val="superscript"/>
      <sz val="9"/>
      <color theme="1"/>
      <name val="宋体"/>
      <charset val="134"/>
      <scheme val="minor"/>
    </font>
    <font>
      <sz val="10"/>
      <color indexed="10"/>
      <name val="宋体"/>
      <charset val="134"/>
    </font>
    <font>
      <sz val="10"/>
      <color indexed="10"/>
      <name val="宋体"/>
      <charset val="134"/>
      <scheme val="minor"/>
    </font>
    <font>
      <b/>
      <sz val="10"/>
      <color rgb="FF0000CC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Tahoma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9" borderId="23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0" borderId="26" applyNumberFormat="0" applyAlignment="0" applyProtection="0">
      <alignment vertical="center"/>
    </xf>
    <xf numFmtId="0" fontId="49" fillId="11" borderId="27" applyNumberFormat="0" applyAlignment="0" applyProtection="0">
      <alignment vertical="center"/>
    </xf>
    <xf numFmtId="0" fontId="50" fillId="11" borderId="26" applyNumberFormat="0" applyAlignment="0" applyProtection="0">
      <alignment vertical="center"/>
    </xf>
    <xf numFmtId="0" fontId="51" fillId="12" borderId="28" applyNumberFormat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21" fillId="0" borderId="1" applyNumberFormat="0" applyFill="0" applyBorder="0" applyAlignment="0" applyProtection="0">
      <alignment vertical="center"/>
    </xf>
    <xf numFmtId="0" fontId="59" fillId="0" borderId="0"/>
    <xf numFmtId="0" fontId="13" fillId="0" borderId="0">
      <alignment vertical="top"/>
    </xf>
    <xf numFmtId="0" fontId="59" fillId="0" borderId="0">
      <alignment vertical="center"/>
    </xf>
    <xf numFmtId="0" fontId="60" fillId="14" borderId="0" applyNumberFormat="0" applyBorder="0" applyAlignment="0" applyProtection="0">
      <alignment vertical="center"/>
    </xf>
    <xf numFmtId="0" fontId="59" fillId="0" borderId="0"/>
    <xf numFmtId="0" fontId="59" fillId="0" borderId="0"/>
    <xf numFmtId="0" fontId="11" fillId="0" borderId="0"/>
    <xf numFmtId="0" fontId="59" fillId="0" borderId="0">
      <alignment vertical="center"/>
    </xf>
    <xf numFmtId="0" fontId="13" fillId="0" borderId="0">
      <alignment vertical="top"/>
    </xf>
    <xf numFmtId="0" fontId="61" fillId="13" borderId="0" applyNumberFormat="0" applyBorder="0" applyAlignment="0" applyProtection="0">
      <alignment vertical="center"/>
    </xf>
    <xf numFmtId="44" fontId="59" fillId="0" borderId="0" applyFont="0" applyFill="0" applyBorder="0" applyAlignment="0" applyProtection="0"/>
    <xf numFmtId="176" fontId="59" fillId="0" borderId="0" applyFont="0" applyFill="0" applyBorder="0" applyAlignment="0" applyProtection="0"/>
    <xf numFmtId="43" fontId="62" fillId="0" borderId="0">
      <alignment vertical="top"/>
      <protection locked="0"/>
    </xf>
    <xf numFmtId="0" fontId="59" fillId="0" borderId="0"/>
  </cellStyleXfs>
  <cellXfs count="32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58" applyFont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7" fontId="5" fillId="0" borderId="1" xfId="5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3" fontId="5" fillId="0" borderId="1" xfId="58" applyNumberFormat="1" applyFont="1" applyFill="1" applyBorder="1" applyAlignment="1">
      <alignment horizontal="center" vertical="center" wrapText="1"/>
    </xf>
    <xf numFmtId="178" fontId="5" fillId="0" borderId="1" xfId="58" applyNumberFormat="1" applyFont="1" applyFill="1" applyBorder="1" applyAlignment="1">
      <alignment horizontal="center" vertical="center" wrapText="1"/>
    </xf>
    <xf numFmtId="179" fontId="5" fillId="5" borderId="1" xfId="0" applyNumberFormat="1" applyFont="1" applyFill="1" applyBorder="1" applyAlignment="1">
      <alignment horizontal="center" vertical="center"/>
    </xf>
    <xf numFmtId="178" fontId="5" fillId="5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8" fontId="6" fillId="5" borderId="1" xfId="56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0" fillId="2" borderId="4" xfId="56" applyFont="1" applyFill="1" applyBorder="1" applyAlignment="1">
      <alignment horizontal="left" vertical="center"/>
    </xf>
    <xf numFmtId="0" fontId="11" fillId="2" borderId="0" xfId="56" applyFont="1" applyFill="1" applyBorder="1" applyAlignment="1">
      <alignment vertical="center"/>
    </xf>
    <xf numFmtId="0" fontId="6" fillId="2" borderId="0" xfId="56" applyFont="1" applyFill="1" applyBorder="1" applyAlignment="1">
      <alignment horizontal="left" vertical="center"/>
    </xf>
    <xf numFmtId="0" fontId="6" fillId="2" borderId="0" xfId="56" applyFont="1" applyFill="1" applyBorder="1" applyAlignment="1">
      <alignment vertical="center"/>
    </xf>
    <xf numFmtId="0" fontId="0" fillId="0" borderId="0" xfId="0" applyBorder="1" applyAlignment="1"/>
    <xf numFmtId="0" fontId="12" fillId="2" borderId="5" xfId="56" applyFont="1" applyFill="1" applyBorder="1" applyAlignment="1">
      <alignment horizontal="center" vertical="center" wrapText="1"/>
    </xf>
    <xf numFmtId="0" fontId="12" fillId="2" borderId="6" xfId="56" applyFont="1" applyFill="1" applyBorder="1" applyAlignment="1">
      <alignment horizontal="center" vertical="center" wrapText="1"/>
    </xf>
    <xf numFmtId="0" fontId="6" fillId="2" borderId="7" xfId="56" applyFont="1" applyFill="1" applyBorder="1" applyAlignment="1">
      <alignment horizontal="center" vertical="center" wrapText="1"/>
    </xf>
    <xf numFmtId="0" fontId="6" fillId="2" borderId="8" xfId="56" applyFont="1" applyFill="1" applyBorder="1" applyAlignment="1">
      <alignment horizontal="center" vertical="center" wrapText="1"/>
    </xf>
    <xf numFmtId="0" fontId="6" fillId="2" borderId="2" xfId="56" applyFont="1" applyFill="1" applyBorder="1" applyAlignment="1">
      <alignment horizontal="center" vertical="center" wrapText="1"/>
    </xf>
    <xf numFmtId="0" fontId="6" fillId="2" borderId="9" xfId="56" applyFont="1" applyFill="1" applyBorder="1" applyAlignment="1">
      <alignment horizontal="center" vertical="center" wrapText="1"/>
    </xf>
    <xf numFmtId="0" fontId="13" fillId="2" borderId="10" xfId="56" applyFont="1" applyFill="1" applyBorder="1" applyAlignment="1">
      <alignment horizontal="center" vertical="center"/>
    </xf>
    <xf numFmtId="0" fontId="14" fillId="2" borderId="2" xfId="56" applyFont="1" applyFill="1" applyBorder="1" applyAlignment="1">
      <alignment vertical="center"/>
    </xf>
    <xf numFmtId="0" fontId="14" fillId="2" borderId="3" xfId="56" applyFont="1" applyFill="1" applyBorder="1" applyAlignment="1">
      <alignment vertical="center"/>
    </xf>
    <xf numFmtId="0" fontId="14" fillId="2" borderId="9" xfId="56" applyFont="1" applyFill="1" applyBorder="1" applyAlignment="1">
      <alignment vertical="center"/>
    </xf>
    <xf numFmtId="0" fontId="13" fillId="2" borderId="3" xfId="56" applyFont="1" applyFill="1" applyBorder="1" applyAlignment="1">
      <alignment horizontal="center" vertical="center"/>
    </xf>
    <xf numFmtId="0" fontId="13" fillId="2" borderId="9" xfId="56" applyFont="1" applyFill="1" applyBorder="1" applyAlignment="1">
      <alignment horizontal="center" vertical="center"/>
    </xf>
    <xf numFmtId="0" fontId="13" fillId="2" borderId="5" xfId="56" applyFont="1" applyFill="1" applyBorder="1" applyAlignment="1">
      <alignment horizontal="center" vertical="center"/>
    </xf>
    <xf numFmtId="2" fontId="6" fillId="5" borderId="2" xfId="56" applyNumberFormat="1" applyFont="1" applyFill="1" applyBorder="1" applyAlignment="1">
      <alignment horizontal="center" vertical="center"/>
    </xf>
    <xf numFmtId="2" fontId="6" fillId="5" borderId="9" xfId="56" applyNumberFormat="1" applyFont="1" applyFill="1" applyBorder="1" applyAlignment="1">
      <alignment horizontal="center" vertical="center"/>
    </xf>
    <xf numFmtId="0" fontId="10" fillId="2" borderId="11" xfId="56" applyFont="1" applyFill="1" applyBorder="1" applyAlignment="1">
      <alignment horizontal="left" vertical="center"/>
    </xf>
    <xf numFmtId="0" fontId="6" fillId="2" borderId="12" xfId="56" applyFont="1" applyFill="1" applyBorder="1" applyAlignment="1">
      <alignment horizontal="left" vertical="center"/>
    </xf>
    <xf numFmtId="0" fontId="13" fillId="2" borderId="0" xfId="56" applyFont="1" applyFill="1" applyBorder="1" applyAlignment="1">
      <alignment horizontal="left" vertical="center"/>
    </xf>
    <xf numFmtId="0" fontId="13" fillId="2" borderId="0" xfId="56" applyFont="1" applyFill="1" applyBorder="1" applyAlignment="1">
      <alignment vertical="center"/>
    </xf>
    <xf numFmtId="0" fontId="13" fillId="2" borderId="2" xfId="56" applyFont="1" applyFill="1" applyBorder="1" applyAlignment="1">
      <alignment horizontal="center" vertical="center"/>
    </xf>
    <xf numFmtId="0" fontId="10" fillId="0" borderId="11" xfId="56" applyFont="1" applyFill="1" applyBorder="1" applyAlignment="1">
      <alignment horizontal="left" vertical="center"/>
    </xf>
    <xf numFmtId="0" fontId="10" fillId="0" borderId="12" xfId="56" applyFont="1" applyFill="1" applyBorder="1" applyAlignment="1">
      <alignment horizontal="left" vertical="center"/>
    </xf>
    <xf numFmtId="0" fontId="14" fillId="2" borderId="5" xfId="56" applyFont="1" applyFill="1" applyBorder="1" applyAlignment="1">
      <alignment horizontal="center" vertical="center" wrapText="1"/>
    </xf>
    <xf numFmtId="0" fontId="13" fillId="2" borderId="1" xfId="56" applyFont="1" applyFill="1" applyBorder="1" applyAlignment="1">
      <alignment horizontal="center" vertical="center"/>
    </xf>
    <xf numFmtId="0" fontId="14" fillId="2" borderId="1" xfId="56" applyFont="1" applyFill="1" applyBorder="1" applyAlignment="1">
      <alignment horizontal="center" vertical="center" wrapText="1"/>
    </xf>
    <xf numFmtId="0" fontId="13" fillId="2" borderId="1" xfId="56" applyFont="1" applyFill="1" applyBorder="1" applyAlignment="1">
      <alignment horizontal="center" vertical="center" wrapText="1"/>
    </xf>
    <xf numFmtId="0" fontId="15" fillId="2" borderId="2" xfId="56" applyFont="1" applyFill="1" applyBorder="1" applyAlignment="1">
      <alignment horizontal="center" vertical="center" wrapText="1"/>
    </xf>
    <xf numFmtId="0" fontId="14" fillId="2" borderId="5" xfId="56" applyFont="1" applyFill="1" applyBorder="1" applyAlignment="1">
      <alignment horizontal="center" vertical="center"/>
    </xf>
    <xf numFmtId="0" fontId="14" fillId="2" borderId="1" xfId="56" applyFont="1" applyFill="1" applyBorder="1" applyAlignment="1">
      <alignment horizontal="center" vertical="center"/>
    </xf>
    <xf numFmtId="0" fontId="14" fillId="0" borderId="5" xfId="56" applyFont="1" applyFill="1" applyBorder="1" applyAlignment="1">
      <alignment horizontal="center" vertical="center"/>
    </xf>
    <xf numFmtId="0" fontId="13" fillId="0" borderId="1" xfId="56" applyFont="1" applyFill="1" applyBorder="1" applyAlignment="1">
      <alignment horizontal="center" vertical="center"/>
    </xf>
    <xf numFmtId="0" fontId="2" fillId="2" borderId="10" xfId="56" applyFont="1" applyFill="1" applyBorder="1" applyAlignment="1">
      <alignment horizontal="left" vertical="center"/>
    </xf>
    <xf numFmtId="0" fontId="2" fillId="2" borderId="3" xfId="56" applyFont="1" applyFill="1" applyBorder="1" applyAlignment="1">
      <alignment horizontal="left" vertic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16" fillId="2" borderId="2" xfId="56" applyFont="1" applyFill="1" applyBorder="1" applyAlignment="1">
      <alignment horizontal="left" vertical="center"/>
    </xf>
    <xf numFmtId="0" fontId="16" fillId="2" borderId="3" xfId="56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7" fillId="0" borderId="2" xfId="52" applyFont="1" applyFill="1" applyBorder="1" applyAlignment="1">
      <alignment horizontal="left" vertical="center" wrapText="1"/>
    </xf>
    <xf numFmtId="0" fontId="17" fillId="0" borderId="3" xfId="52" applyFont="1" applyFill="1" applyBorder="1" applyAlignment="1">
      <alignment horizontal="left" vertical="center" wrapText="1"/>
    </xf>
    <xf numFmtId="0" fontId="5" fillId="0" borderId="1" xfId="52" applyFont="1" applyFill="1" applyBorder="1" applyAlignment="1">
      <alignment horizontal="left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5" fillId="0" borderId="3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left" vertical="center" wrapText="1"/>
    </xf>
    <xf numFmtId="0" fontId="2" fillId="0" borderId="3" xfId="52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6" fillId="2" borderId="0" xfId="56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10" fillId="2" borderId="12" xfId="56" applyFont="1" applyFill="1" applyBorder="1" applyAlignment="1">
      <alignment horizontal="left" vertical="center"/>
    </xf>
    <xf numFmtId="0" fontId="6" fillId="2" borderId="13" xfId="56" applyFont="1" applyFill="1" applyBorder="1" applyAlignment="1">
      <alignment horizontal="left" vertical="center"/>
    </xf>
    <xf numFmtId="0" fontId="12" fillId="2" borderId="1" xfId="56" applyFont="1" applyFill="1" applyBorder="1" applyAlignment="1">
      <alignment horizontal="center" vertical="center" wrapText="1"/>
    </xf>
    <xf numFmtId="0" fontId="6" fillId="2" borderId="1" xfId="56" applyFont="1" applyFill="1" applyBorder="1" applyAlignment="1">
      <alignment horizontal="center" vertical="center" wrapText="1"/>
    </xf>
    <xf numFmtId="0" fontId="6" fillId="2" borderId="14" xfId="56" applyFont="1" applyFill="1" applyBorder="1" applyAlignment="1">
      <alignment horizontal="center" vertical="center" wrapText="1"/>
    </xf>
    <xf numFmtId="0" fontId="14" fillId="2" borderId="1" xfId="56" applyFont="1" applyFill="1" applyBorder="1" applyAlignment="1">
      <alignment horizontal="left" vertical="center"/>
    </xf>
    <xf numFmtId="0" fontId="13" fillId="2" borderId="1" xfId="56" applyFont="1" applyFill="1" applyBorder="1" applyAlignment="1">
      <alignment horizontal="left" vertical="center"/>
    </xf>
    <xf numFmtId="0" fontId="13" fillId="2" borderId="14" xfId="56" applyFont="1" applyFill="1" applyBorder="1" applyAlignment="1">
      <alignment horizontal="center" vertical="center"/>
    </xf>
    <xf numFmtId="0" fontId="14" fillId="2" borderId="14" xfId="56" applyFont="1" applyFill="1" applyBorder="1" applyAlignment="1">
      <alignment horizontal="center" vertical="center"/>
    </xf>
    <xf numFmtId="2" fontId="6" fillId="5" borderId="14" xfId="56" applyNumberFormat="1" applyFont="1" applyFill="1" applyBorder="1" applyAlignment="1">
      <alignment horizontal="center" vertical="center"/>
    </xf>
    <xf numFmtId="0" fontId="0" fillId="0" borderId="15" xfId="0" applyBorder="1" applyAlignment="1"/>
    <xf numFmtId="0" fontId="10" fillId="0" borderId="13" xfId="56" applyFont="1" applyFill="1" applyBorder="1" applyAlignment="1">
      <alignment horizontal="left" vertical="center"/>
    </xf>
    <xf numFmtId="0" fontId="13" fillId="2" borderId="9" xfId="56" applyFont="1" applyFill="1" applyBorder="1" applyAlignment="1">
      <alignment horizontal="center" vertical="center" wrapText="1"/>
    </xf>
    <xf numFmtId="0" fontId="5" fillId="2" borderId="1" xfId="56" applyFont="1" applyFill="1" applyBorder="1" applyAlignment="1">
      <alignment horizontal="center" vertical="center" wrapText="1"/>
    </xf>
    <xf numFmtId="0" fontId="11" fillId="2" borderId="1" xfId="56" applyFont="1" applyFill="1" applyBorder="1" applyAlignment="1">
      <alignment horizontal="center" vertical="center" wrapText="1"/>
    </xf>
    <xf numFmtId="0" fontId="14" fillId="2" borderId="14" xfId="56" applyFont="1" applyFill="1" applyBorder="1" applyAlignment="1">
      <alignment horizontal="center" vertical="center" wrapText="1"/>
    </xf>
    <xf numFmtId="180" fontId="13" fillId="2" borderId="2" xfId="56" applyNumberFormat="1" applyFont="1" applyFill="1" applyBorder="1" applyAlignment="1">
      <alignment horizontal="center" vertical="center"/>
    </xf>
    <xf numFmtId="180" fontId="13" fillId="2" borderId="16" xfId="56" applyNumberFormat="1" applyFont="1" applyFill="1" applyBorder="1" applyAlignment="1">
      <alignment horizontal="center" vertical="center"/>
    </xf>
    <xf numFmtId="0" fontId="2" fillId="2" borderId="9" xfId="56" applyFont="1" applyFill="1" applyBorder="1" applyAlignment="1">
      <alignment horizontal="left" vertical="center"/>
    </xf>
    <xf numFmtId="181" fontId="6" fillId="5" borderId="1" xfId="56" applyNumberFormat="1" applyFont="1" applyFill="1" applyBorder="1" applyAlignment="1">
      <alignment horizontal="center" vertical="center"/>
    </xf>
    <xf numFmtId="181" fontId="6" fillId="5" borderId="14" xfId="56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16" fillId="2" borderId="9" xfId="56" applyFont="1" applyFill="1" applyBorder="1" applyAlignment="1">
      <alignment horizontal="left" vertical="center"/>
    </xf>
    <xf numFmtId="0" fontId="6" fillId="5" borderId="1" xfId="56" applyNumberFormat="1" applyFont="1" applyFill="1" applyBorder="1" applyAlignment="1">
      <alignment horizontal="center" vertical="center"/>
    </xf>
    <xf numFmtId="0" fontId="17" fillId="0" borderId="9" xfId="52" applyFont="1" applyFill="1" applyBorder="1" applyAlignment="1">
      <alignment horizontal="left" vertical="center" wrapText="1"/>
    </xf>
    <xf numFmtId="0" fontId="5" fillId="0" borderId="16" xfId="52" applyFont="1" applyFill="1" applyBorder="1" applyAlignment="1">
      <alignment horizontal="center" vertical="center" wrapText="1"/>
    </xf>
    <xf numFmtId="0" fontId="2" fillId="0" borderId="9" xfId="52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center" vertical="center" wrapText="1"/>
    </xf>
    <xf numFmtId="182" fontId="19" fillId="5" borderId="1" xfId="0" applyNumberFormat="1" applyFont="1" applyFill="1" applyBorder="1" applyAlignment="1">
      <alignment horizontal="center" vertical="center"/>
    </xf>
    <xf numFmtId="0" fontId="16" fillId="0" borderId="0" xfId="56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58" applyFont="1" applyAlignment="1">
      <alignment vertical="center" wrapText="1"/>
    </xf>
    <xf numFmtId="0" fontId="8" fillId="0" borderId="1" xfId="58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2" fontId="22" fillId="0" borderId="1" xfId="58" applyNumberFormat="1" applyFont="1" applyBorder="1" applyAlignment="1">
      <alignment horizontal="center" vertical="center" wrapText="1"/>
    </xf>
    <xf numFmtId="9" fontId="22" fillId="0" borderId="1" xfId="3" applyNumberFormat="1" applyFont="1" applyBorder="1" applyAlignment="1">
      <alignment horizontal="center" vertical="center" wrapText="1"/>
    </xf>
    <xf numFmtId="0" fontId="22" fillId="0" borderId="1" xfId="58" applyFont="1" applyBorder="1" applyAlignment="1">
      <alignment horizontal="center" vertical="center" wrapText="1"/>
    </xf>
    <xf numFmtId="0" fontId="22" fillId="0" borderId="1" xfId="58" applyFont="1" applyBorder="1" applyAlignment="1">
      <alignment vertical="center" wrapText="1"/>
    </xf>
    <xf numFmtId="0" fontId="22" fillId="0" borderId="0" xfId="58" applyFont="1" applyBorder="1" applyAlignment="1">
      <alignment horizontal="center" vertical="center" wrapText="1"/>
    </xf>
    <xf numFmtId="0" fontId="23" fillId="0" borderId="0" xfId="58" applyFont="1" applyBorder="1" applyAlignment="1">
      <alignment vertical="center" wrapText="1"/>
    </xf>
    <xf numFmtId="0" fontId="0" fillId="0" borderId="0" xfId="58" applyFont="1" applyBorder="1" applyAlignment="1">
      <alignment vertical="center" wrapText="1"/>
    </xf>
    <xf numFmtId="0" fontId="22" fillId="0" borderId="0" xfId="58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4" fillId="0" borderId="2" xfId="54" applyFont="1" applyFill="1" applyBorder="1" applyAlignment="1">
      <alignment horizontal="center" vertical="center"/>
    </xf>
    <xf numFmtId="0" fontId="24" fillId="0" borderId="3" xfId="54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5" fillId="0" borderId="2" xfId="55" applyFont="1" applyFill="1" applyBorder="1" applyAlignment="1">
      <alignment horizontal="center" vertical="center" wrapText="1"/>
    </xf>
    <xf numFmtId="0" fontId="25" fillId="0" borderId="3" xfId="55" applyFont="1" applyFill="1" applyBorder="1" applyAlignment="1">
      <alignment horizontal="center" vertical="center" wrapText="1"/>
    </xf>
    <xf numFmtId="0" fontId="25" fillId="0" borderId="1" xfId="55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83" fontId="26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3" fontId="26" fillId="0" borderId="1" xfId="0" applyNumberFormat="1" applyFont="1" applyFill="1" applyBorder="1" applyAlignment="1">
      <alignment horizontal="center" vertical="center"/>
    </xf>
    <xf numFmtId="43" fontId="22" fillId="0" borderId="1" xfId="0" applyNumberFormat="1" applyFont="1" applyFill="1" applyBorder="1">
      <alignment vertical="center"/>
    </xf>
    <xf numFmtId="9" fontId="22" fillId="0" borderId="1" xfId="0" applyNumberFormat="1" applyFont="1" applyFill="1" applyBorder="1" applyAlignment="1">
      <alignment horizontal="center" vertical="center"/>
    </xf>
    <xf numFmtId="2" fontId="22" fillId="0" borderId="1" xfId="0" applyNumberFormat="1" applyFont="1" applyFill="1" applyBorder="1">
      <alignment vertical="center"/>
    </xf>
    <xf numFmtId="0" fontId="22" fillId="0" borderId="1" xfId="0" applyFont="1" applyFill="1" applyBorder="1">
      <alignment vertical="center"/>
    </xf>
    <xf numFmtId="0" fontId="27" fillId="0" borderId="17" xfId="0" applyFont="1" applyFill="1" applyBorder="1" applyAlignment="1">
      <alignment horizontal="center" vertical="center"/>
    </xf>
    <xf numFmtId="184" fontId="28" fillId="0" borderId="1" xfId="0" applyNumberFormat="1" applyFont="1" applyBorder="1" applyAlignment="1">
      <alignment horizontal="center" vertical="center"/>
    </xf>
    <xf numFmtId="9" fontId="22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>
      <alignment vertical="center"/>
    </xf>
    <xf numFmtId="0" fontId="22" fillId="0" borderId="1" xfId="0" applyFont="1" applyBorder="1">
      <alignment vertical="center"/>
    </xf>
    <xf numFmtId="0" fontId="27" fillId="0" borderId="1" xfId="0" applyFont="1" applyFill="1" applyBorder="1" applyAlignment="1">
      <alignment horizontal="center"/>
    </xf>
    <xf numFmtId="0" fontId="4" fillId="0" borderId="0" xfId="0" applyFont="1">
      <alignment vertical="center"/>
    </xf>
    <xf numFmtId="0" fontId="18" fillId="0" borderId="0" xfId="0" applyFont="1">
      <alignment vertical="center"/>
    </xf>
    <xf numFmtId="0" fontId="29" fillId="0" borderId="0" xfId="0" applyFont="1" applyAlignment="1">
      <alignment horizontal="left" vertical="center" readingOrder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22" fillId="0" borderId="2" xfId="0" applyFont="1" applyFill="1" applyBorder="1">
      <alignment vertical="center"/>
    </xf>
    <xf numFmtId="185" fontId="14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80" fontId="22" fillId="0" borderId="1" xfId="0" applyNumberFormat="1" applyFont="1" applyFill="1" applyBorder="1" applyAlignment="1">
      <alignment horizontal="center" vertical="center"/>
    </xf>
    <xf numFmtId="1" fontId="22" fillId="0" borderId="1" xfId="0" applyNumberFormat="1" applyFont="1" applyFill="1" applyBorder="1" applyAlignment="1">
      <alignment horizontal="center" vertical="center"/>
    </xf>
    <xf numFmtId="185" fontId="26" fillId="0" borderId="1" xfId="0" applyNumberFormat="1" applyFont="1" applyFill="1" applyBorder="1" applyAlignment="1">
      <alignment horizontal="center" vertical="center"/>
    </xf>
    <xf numFmtId="0" fontId="22" fillId="0" borderId="2" xfId="0" applyFont="1" applyBorder="1">
      <alignment vertical="center"/>
    </xf>
    <xf numFmtId="180" fontId="22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4" fillId="0" borderId="9" xfId="54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2" fontId="30" fillId="0" borderId="1" xfId="0" applyNumberFormat="1" applyFont="1" applyFill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49" fontId="31" fillId="0" borderId="1" xfId="55" applyNumberFormat="1" applyFont="1" applyFill="1" applyBorder="1" applyAlignment="1">
      <alignment horizontal="center" vertical="center" wrapText="1"/>
    </xf>
    <xf numFmtId="0" fontId="31" fillId="0" borderId="1" xfId="55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31" fillId="0" borderId="1" xfId="54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2" fontId="19" fillId="5" borderId="1" xfId="0" applyNumberFormat="1" applyFont="1" applyFill="1" applyBorder="1" applyAlignment="1">
      <alignment horizontal="left" vertical="center"/>
    </xf>
    <xf numFmtId="0" fontId="19" fillId="0" borderId="7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9" fontId="27" fillId="0" borderId="17" xfId="0" applyNumberFormat="1" applyFont="1" applyFill="1" applyBorder="1" applyAlignment="1">
      <alignment horizontal="center" vertical="center"/>
    </xf>
    <xf numFmtId="186" fontId="27" fillId="0" borderId="17" xfId="0" applyNumberFormat="1" applyFont="1" applyFill="1" applyBorder="1" applyAlignment="1">
      <alignment horizontal="center" vertical="center"/>
    </xf>
    <xf numFmtId="2" fontId="27" fillId="0" borderId="17" xfId="0" applyNumberFormat="1" applyFont="1" applyFill="1" applyBorder="1" applyAlignment="1">
      <alignment horizontal="center" vertical="center"/>
    </xf>
    <xf numFmtId="1" fontId="19" fillId="5" borderId="1" xfId="0" applyNumberFormat="1" applyFont="1" applyFill="1" applyBorder="1" applyAlignment="1">
      <alignment horizontal="center" vertical="center"/>
    </xf>
    <xf numFmtId="179" fontId="19" fillId="5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2" fillId="3" borderId="1" xfId="54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3" fillId="3" borderId="1" xfId="54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 wrapText="1"/>
    </xf>
    <xf numFmtId="0" fontId="11" fillId="0" borderId="1" xfId="54" applyFont="1" applyFill="1" applyBorder="1" applyAlignment="1">
      <alignment horizontal="center" vertical="center" wrapText="1"/>
    </xf>
    <xf numFmtId="0" fontId="31" fillId="0" borderId="1" xfId="54" applyFont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43" fontId="31" fillId="0" borderId="1" xfId="1" applyFont="1" applyBorder="1" applyAlignment="1">
      <alignment horizontal="center" vertical="center" wrapText="1"/>
    </xf>
    <xf numFmtId="57" fontId="31" fillId="0" borderId="1" xfId="54" applyNumberFormat="1" applyFont="1" applyFill="1" applyBorder="1" applyAlignment="1">
      <alignment horizontal="center" vertical="center" wrapText="1"/>
    </xf>
    <xf numFmtId="43" fontId="31" fillId="0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179" fontId="31" fillId="3" borderId="1" xfId="54" applyNumberFormat="1" applyFont="1" applyFill="1" applyBorder="1" applyAlignment="1">
      <alignment horizontal="center" vertical="center" wrapText="1"/>
    </xf>
    <xf numFmtId="0" fontId="2" fillId="2" borderId="1" xfId="54" applyFont="1" applyFill="1" applyBorder="1" applyAlignment="1">
      <alignment horizontal="center" vertical="center" wrapText="1"/>
    </xf>
    <xf numFmtId="0" fontId="11" fillId="2" borderId="1" xfId="54" applyFont="1" applyFill="1" applyBorder="1" applyAlignment="1">
      <alignment horizontal="center" vertical="center" wrapText="1"/>
    </xf>
    <xf numFmtId="0" fontId="33" fillId="0" borderId="0" xfId="54" applyFont="1" applyBorder="1" applyAlignment="1">
      <alignment horizontal="center" vertical="center"/>
    </xf>
    <xf numFmtId="0" fontId="5" fillId="0" borderId="18" xfId="54" applyFont="1" applyFill="1" applyBorder="1" applyAlignment="1">
      <alignment horizontal="center" vertical="center" wrapText="1"/>
    </xf>
    <xf numFmtId="0" fontId="5" fillId="0" borderId="17" xfId="54" applyFont="1" applyFill="1" applyBorder="1" applyAlignment="1">
      <alignment horizontal="center" vertical="center" wrapText="1"/>
    </xf>
    <xf numFmtId="0" fontId="5" fillId="0" borderId="0" xfId="54" applyFont="1" applyFill="1" applyBorder="1" applyAlignment="1">
      <alignment horizontal="center" vertical="center" wrapText="1"/>
    </xf>
    <xf numFmtId="0" fontId="11" fillId="0" borderId="0" xfId="54" applyFont="1" applyFill="1" applyBorder="1" applyAlignment="1">
      <alignment horizontal="left" vertical="center"/>
    </xf>
    <xf numFmtId="0" fontId="11" fillId="0" borderId="0" xfId="54" applyFont="1" applyFill="1" applyBorder="1" applyAlignment="1">
      <alignment vertical="center" wrapText="1"/>
    </xf>
    <xf numFmtId="0" fontId="34" fillId="0" borderId="0" xfId="54" applyFont="1" applyFill="1" applyBorder="1" applyAlignment="1">
      <alignment vertical="center" wrapText="1"/>
    </xf>
    <xf numFmtId="0" fontId="35" fillId="0" borderId="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1" fillId="0" borderId="0" xfId="54" applyFont="1" applyFill="1" applyBorder="1" applyAlignment="1">
      <alignment vertical="center"/>
    </xf>
    <xf numFmtId="179" fontId="36" fillId="5" borderId="1" xfId="54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vertical="center" wrapText="1"/>
    </xf>
    <xf numFmtId="0" fontId="11" fillId="0" borderId="0" xfId="54" applyFont="1" applyFill="1" applyBorder="1" applyAlignment="1">
      <alignment vertical="center"/>
    </xf>
    <xf numFmtId="0" fontId="36" fillId="0" borderId="0" xfId="54" applyFont="1" applyFill="1" applyBorder="1" applyAlignment="1">
      <alignment horizontal="right" vertical="center"/>
    </xf>
    <xf numFmtId="0" fontId="35" fillId="0" borderId="9" xfId="0" applyFont="1" applyBorder="1" applyAlignment="1">
      <alignment horizontal="center" vertical="center"/>
    </xf>
    <xf numFmtId="179" fontId="37" fillId="0" borderId="0" xfId="54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4" fillId="0" borderId="1" xfId="54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31" fillId="0" borderId="2" xfId="54" applyFont="1" applyFill="1" applyBorder="1" applyAlignment="1">
      <alignment horizontal="center" vertical="center" wrapText="1"/>
    </xf>
    <xf numFmtId="0" fontId="31" fillId="0" borderId="3" xfId="54" applyFont="1" applyFill="1" applyBorder="1" applyAlignment="1">
      <alignment horizontal="center" vertical="center" wrapText="1"/>
    </xf>
    <xf numFmtId="0" fontId="9" fillId="0" borderId="0" xfId="54" applyFont="1" applyFill="1" applyBorder="1" applyAlignment="1">
      <alignment horizontal="center" vertical="center"/>
    </xf>
    <xf numFmtId="0" fontId="31" fillId="0" borderId="0" xfId="54" applyFont="1" applyFill="1" applyBorder="1" applyAlignment="1">
      <alignment horizontal="center" vertical="center" wrapText="1"/>
    </xf>
    <xf numFmtId="0" fontId="31" fillId="0" borderId="0" xfId="54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82" fontId="31" fillId="0" borderId="1" xfId="54" applyNumberFormat="1" applyFont="1" applyFill="1" applyBorder="1" applyAlignment="1">
      <alignment horizontal="center" vertical="center" wrapText="1"/>
    </xf>
    <xf numFmtId="180" fontId="31" fillId="0" borderId="1" xfId="54" applyNumberFormat="1" applyFont="1" applyFill="1" applyBorder="1" applyAlignment="1">
      <alignment horizontal="center" vertical="center" wrapText="1"/>
    </xf>
    <xf numFmtId="9" fontId="31" fillId="0" borderId="1" xfId="3" applyFont="1" applyFill="1" applyBorder="1" applyAlignment="1">
      <alignment horizontal="center" vertical="center" wrapText="1"/>
    </xf>
    <xf numFmtId="0" fontId="31" fillId="0" borderId="9" xfId="54" applyFont="1" applyFill="1" applyBorder="1" applyAlignment="1">
      <alignment horizontal="center" vertical="center" wrapText="1"/>
    </xf>
    <xf numFmtId="179" fontId="9" fillId="5" borderId="1" xfId="54" applyNumberFormat="1" applyFont="1" applyFill="1" applyBorder="1" applyAlignment="1">
      <alignment horizontal="center" vertical="center" wrapText="1"/>
    </xf>
    <xf numFmtId="0" fontId="31" fillId="0" borderId="0" xfId="54" applyFont="1" applyFill="1" applyBorder="1" applyAlignment="1">
      <alignment horizontal="center" vertical="center"/>
    </xf>
    <xf numFmtId="179" fontId="9" fillId="0" borderId="0" xfId="54" applyNumberFormat="1" applyFont="1" applyFill="1" applyBorder="1" applyAlignment="1">
      <alignment horizontal="center" vertical="center" wrapText="1"/>
    </xf>
    <xf numFmtId="9" fontId="9" fillId="0" borderId="0" xfId="3" applyFont="1" applyFill="1" applyBorder="1" applyAlignment="1">
      <alignment horizontal="center" vertical="center" wrapText="1"/>
    </xf>
    <xf numFmtId="0" fontId="9" fillId="0" borderId="0" xfId="54" applyFont="1" applyFill="1" applyBorder="1" applyAlignment="1">
      <alignment horizontal="center" vertical="center" wrapText="1"/>
    </xf>
    <xf numFmtId="2" fontId="31" fillId="0" borderId="1" xfId="54" applyNumberFormat="1" applyFont="1" applyFill="1" applyBorder="1" applyAlignment="1">
      <alignment horizontal="center" vertical="center" wrapText="1"/>
    </xf>
    <xf numFmtId="43" fontId="31" fillId="0" borderId="1" xfId="54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/>
    <xf numFmtId="0" fontId="33" fillId="2" borderId="6" xfId="57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0" fillId="2" borderId="1" xfId="57" applyFont="1" applyFill="1" applyBorder="1" applyAlignment="1" applyProtection="1">
      <alignment vertical="center"/>
      <protection locked="0"/>
    </xf>
    <xf numFmtId="0" fontId="2" fillId="2" borderId="1" xfId="57" applyFont="1" applyFill="1" applyBorder="1" applyAlignment="1" applyProtection="1">
      <alignment horizontal="left" vertical="center"/>
      <protection locked="0"/>
    </xf>
    <xf numFmtId="0" fontId="2" fillId="2" borderId="1" xfId="57" applyFont="1" applyFill="1" applyBorder="1" applyAlignment="1" applyProtection="1">
      <alignment vertical="center"/>
      <protection locked="0"/>
    </xf>
    <xf numFmtId="0" fontId="2" fillId="0" borderId="1" xfId="57" applyFont="1" applyFill="1" applyBorder="1" applyAlignment="1" applyProtection="1">
      <alignment horizontal="left" vertical="center"/>
      <protection locked="0"/>
    </xf>
    <xf numFmtId="0" fontId="2" fillId="7" borderId="1" xfId="57" applyFont="1" applyFill="1" applyBorder="1" applyAlignment="1" applyProtection="1">
      <alignment horizontal="left" vertical="center"/>
      <protection locked="0"/>
    </xf>
    <xf numFmtId="1" fontId="2" fillId="7" borderId="1" xfId="57" applyNumberFormat="1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>
      <alignment horizontal="left" vertical="center"/>
    </xf>
    <xf numFmtId="0" fontId="18" fillId="7" borderId="1" xfId="0" applyFont="1" applyFill="1" applyBorder="1" applyAlignment="1">
      <alignment horizontal="center" vertical="center"/>
    </xf>
    <xf numFmtId="0" fontId="2" fillId="7" borderId="1" xfId="57" applyFont="1" applyFill="1" applyBorder="1" applyAlignment="1" applyProtection="1">
      <alignment horizontal="center" vertical="center"/>
      <protection locked="0"/>
    </xf>
    <xf numFmtId="0" fontId="18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left" vertical="center" wrapText="1"/>
    </xf>
    <xf numFmtId="182" fontId="18" fillId="7" borderId="1" xfId="0" applyNumberFormat="1" applyFont="1" applyFill="1" applyBorder="1" applyAlignment="1">
      <alignment horizontal="center" vertical="center"/>
    </xf>
    <xf numFmtId="0" fontId="5" fillId="0" borderId="1" xfId="57" applyFont="1" applyFill="1" applyBorder="1" applyAlignment="1" applyProtection="1">
      <alignment horizontal="center" vertical="center"/>
      <protection locked="0"/>
    </xf>
    <xf numFmtId="0" fontId="5" fillId="0" borderId="1" xfId="57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5" fillId="8" borderId="1" xfId="57" applyFont="1" applyFill="1" applyBorder="1" applyAlignment="1" applyProtection="1">
      <alignment horizontal="left" vertical="center" wrapText="1"/>
      <protection locked="0"/>
    </xf>
    <xf numFmtId="2" fontId="5" fillId="8" borderId="1" xfId="57" applyNumberFormat="1" applyFont="1" applyFill="1" applyBorder="1" applyAlignment="1" applyProtection="1">
      <alignment horizontal="center" vertical="center" wrapText="1"/>
      <protection locked="0"/>
    </xf>
    <xf numFmtId="9" fontId="18" fillId="8" borderId="1" xfId="3" applyFont="1" applyFill="1" applyBorder="1" applyAlignment="1">
      <alignment horizontal="center" vertical="center"/>
    </xf>
    <xf numFmtId="0" fontId="5" fillId="2" borderId="1" xfId="57" applyFont="1" applyFill="1" applyBorder="1" applyAlignment="1" applyProtection="1">
      <alignment horizontal="center" vertical="center"/>
      <protection locked="0"/>
    </xf>
    <xf numFmtId="2" fontId="5" fillId="2" borderId="1" xfId="57" applyNumberFormat="1" applyFont="1" applyFill="1" applyBorder="1" applyAlignment="1" applyProtection="1">
      <alignment horizontal="center" vertical="center"/>
      <protection locked="0"/>
    </xf>
    <xf numFmtId="9" fontId="18" fillId="0" borderId="1" xfId="3" applyFont="1" applyFill="1" applyBorder="1" applyAlignment="1">
      <alignment horizontal="center" vertical="center"/>
    </xf>
    <xf numFmtId="2" fontId="5" fillId="0" borderId="1" xfId="57" applyNumberFormat="1" applyFont="1" applyFill="1" applyBorder="1" applyAlignment="1" applyProtection="1">
      <alignment horizontal="center" vertical="center"/>
      <protection locked="0"/>
    </xf>
    <xf numFmtId="182" fontId="5" fillId="8" borderId="1" xfId="57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_x000a_mouse.drv=lm" xfId="50"/>
    <cellStyle name="_ET_STYLE_NoName_00_" xfId="51"/>
    <cellStyle name="常规_上汽汽车零部件包装，运输仓储费用报价表 " xfId="52"/>
    <cellStyle name="差_KING" xfId="53"/>
    <cellStyle name="常规 2" xfId="54"/>
    <cellStyle name="常规 3" xfId="55"/>
    <cellStyle name="常规_包装报价表1" xfId="56"/>
    <cellStyle name="常规_产品报价单" xfId="57"/>
    <cellStyle name="常规_东风神龙成本报价单（中文版）" xfId="58"/>
    <cellStyle name="好_KING" xfId="59"/>
    <cellStyle name="货币 2" xfId="60"/>
    <cellStyle name="千位分隔 2" xfId="61"/>
    <cellStyle name="千位分隔 3" xfId="62"/>
    <cellStyle name="样式 1" xfId="63"/>
  </cellStyles>
  <dxfs count="2">
    <dxf>
      <font>
        <name val="宋体"/>
        <scheme val="none"/>
        <b val="0"/>
        <i val="0"/>
        <strike val="0"/>
        <u val="none"/>
        <sz val="12"/>
        <color rgb="FFFF0000"/>
      </font>
      <fill>
        <patternFill patternType="solid">
          <bgColor theme="5" tint="0.599963377788629"/>
        </patternFill>
      </fill>
    </dxf>
    <dxf>
      <font>
        <name val="宋体"/>
        <scheme val="none"/>
        <b val="0"/>
        <i val="0"/>
        <strike val="0"/>
        <u val="none"/>
        <sz val="12"/>
        <color rgb="FFFF0000"/>
      </font>
      <fill>
        <patternFill patternType="solid">
          <bgColor theme="5" tint="0.399761955626087"/>
        </patternFill>
      </fill>
    </dxf>
  </dxfs>
  <tableStyles count="0" defaultTableStyle="TableStyleMedium9" defaultPivotStyle="PivotStyleLight16"/>
  <colors>
    <mruColors>
      <color rgb="00FFFF99"/>
      <color rgb="000000CC"/>
      <color rgb="00FFFFFF"/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43815</xdr:colOff>
      <xdr:row>0</xdr:row>
      <xdr:rowOff>104775</xdr:rowOff>
    </xdr:from>
    <xdr:to>
      <xdr:col>0</xdr:col>
      <xdr:colOff>723900</xdr:colOff>
      <xdr:row>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" y="104775"/>
          <a:ext cx="68008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D27" sqref="D27"/>
    </sheetView>
  </sheetViews>
  <sheetFormatPr defaultColWidth="9" defaultRowHeight="14" outlineLevelCol="6"/>
  <cols>
    <col min="1" max="1" width="10.8727272727273" customWidth="1"/>
    <col min="2" max="2" width="10.5" customWidth="1"/>
    <col min="3" max="3" width="27.3636363636364" customWidth="1"/>
    <col min="4" max="4" width="19.8181818181818" customWidth="1"/>
    <col min="5" max="5" width="10.8727272727273" customWidth="1"/>
    <col min="6" max="6" width="12.7545454545455" customWidth="1"/>
    <col min="7" max="7" width="22.2545454545455" customWidth="1"/>
  </cols>
  <sheetData>
    <row r="1" spans="1:7">
      <c r="A1" s="12"/>
      <c r="B1" s="285" t="s">
        <v>0</v>
      </c>
      <c r="C1" s="286"/>
      <c r="D1" s="286"/>
      <c r="E1" s="286"/>
      <c r="F1" s="287"/>
      <c r="G1" s="288" t="s">
        <v>1</v>
      </c>
    </row>
    <row r="2" spans="1:7">
      <c r="A2" s="12"/>
      <c r="B2" s="289"/>
      <c r="C2" s="225"/>
      <c r="D2" s="225"/>
      <c r="E2" s="225"/>
      <c r="F2" s="290"/>
      <c r="G2" s="288" t="s">
        <v>2</v>
      </c>
    </row>
    <row r="3" spans="1:7">
      <c r="A3" s="12"/>
      <c r="B3" s="289"/>
      <c r="C3" s="225"/>
      <c r="D3" s="225"/>
      <c r="E3" s="225"/>
      <c r="F3" s="290"/>
      <c r="G3" s="288" t="s">
        <v>3</v>
      </c>
    </row>
    <row r="4" s="91" customFormat="1" spans="1:7">
      <c r="A4" s="12"/>
      <c r="B4" s="291"/>
      <c r="C4" s="292"/>
      <c r="D4" s="292"/>
      <c r="E4" s="292"/>
      <c r="F4" s="293"/>
      <c r="G4" s="294" t="s">
        <v>4</v>
      </c>
    </row>
    <row r="5" s="283" customFormat="1" spans="1:7">
      <c r="A5" s="295" t="s">
        <v>5</v>
      </c>
      <c r="B5" s="295"/>
      <c r="C5" s="295"/>
      <c r="D5" s="296" t="s">
        <v>6</v>
      </c>
      <c r="E5" s="295" t="s">
        <v>7</v>
      </c>
      <c r="F5" s="295"/>
      <c r="G5" s="295"/>
    </row>
    <row r="6" s="283" customFormat="1" spans="1:7">
      <c r="A6" s="295" t="s">
        <v>8</v>
      </c>
      <c r="B6" s="295"/>
      <c r="C6" s="295"/>
      <c r="D6" s="296" t="s">
        <v>9</v>
      </c>
      <c r="E6" s="297" t="s">
        <v>10</v>
      </c>
      <c r="F6" s="297"/>
      <c r="G6" s="295" t="s">
        <v>11</v>
      </c>
    </row>
    <row r="7" s="283" customFormat="1" spans="1:7">
      <c r="A7" s="298" t="s">
        <v>12</v>
      </c>
      <c r="B7" s="299" t="s">
        <v>13</v>
      </c>
      <c r="C7" s="299"/>
      <c r="D7" s="300" t="s">
        <v>14</v>
      </c>
      <c r="E7" s="301" t="s">
        <v>15</v>
      </c>
      <c r="F7" s="301" t="s">
        <v>16</v>
      </c>
      <c r="G7" s="301" t="s">
        <v>17</v>
      </c>
    </row>
    <row r="8" s="283" customFormat="1" spans="1:7">
      <c r="A8" s="298" t="s">
        <v>18</v>
      </c>
      <c r="B8" s="302" t="s">
        <v>19</v>
      </c>
      <c r="C8" s="302"/>
      <c r="D8" s="300" t="s">
        <v>20</v>
      </c>
      <c r="E8" s="303">
        <v>0</v>
      </c>
      <c r="F8" s="303">
        <v>0</v>
      </c>
      <c r="G8" s="303">
        <v>0</v>
      </c>
    </row>
    <row r="9" s="283" customFormat="1" spans="1:7">
      <c r="A9" s="298" t="s">
        <v>21</v>
      </c>
      <c r="B9" s="298"/>
      <c r="C9" s="298"/>
      <c r="D9" s="304" t="s">
        <v>22</v>
      </c>
      <c r="E9" s="305">
        <f>D29*(1+E8)</f>
        <v>1093.54002519937</v>
      </c>
      <c r="F9" s="305">
        <f>E9*(1+F8)</f>
        <v>1093.54002519937</v>
      </c>
      <c r="G9" s="305">
        <f>F9*(1+G8)</f>
        <v>1093.54002519937</v>
      </c>
    </row>
    <row r="10" spans="1:7">
      <c r="A10" s="306" t="s">
        <v>23</v>
      </c>
      <c r="B10" s="306"/>
      <c r="C10" s="306"/>
      <c r="D10" s="306"/>
      <c r="E10" s="306"/>
      <c r="F10" s="306"/>
      <c r="G10" s="306"/>
    </row>
    <row r="11" spans="1:7">
      <c r="A11" s="307" t="s">
        <v>24</v>
      </c>
      <c r="B11" s="307" t="s">
        <v>25</v>
      </c>
      <c r="C11" s="307"/>
      <c r="D11" s="307" t="s">
        <v>26</v>
      </c>
      <c r="E11" s="308" t="s">
        <v>27</v>
      </c>
      <c r="F11" s="308"/>
      <c r="G11" s="85" t="s">
        <v>28</v>
      </c>
    </row>
    <row r="12" spans="1:7">
      <c r="A12" s="309" t="s">
        <v>29</v>
      </c>
      <c r="B12" s="309"/>
      <c r="C12" s="309"/>
      <c r="D12" s="310">
        <f>D13+D14</f>
        <v>701.300154069843</v>
      </c>
      <c r="E12" s="311">
        <f t="shared" ref="E12:E29" si="0">D12/D$29</f>
        <v>0.641311829388213</v>
      </c>
      <c r="F12" s="311"/>
      <c r="G12" s="85" t="s">
        <v>30</v>
      </c>
    </row>
    <row r="13" spans="1:7">
      <c r="A13" s="312">
        <v>1</v>
      </c>
      <c r="B13" s="307" t="s">
        <v>31</v>
      </c>
      <c r="C13" s="307"/>
      <c r="D13" s="313">
        <f>原材料明细!R22</f>
        <v>63.9346991152</v>
      </c>
      <c r="E13" s="314">
        <f t="shared" si="0"/>
        <v>0.0584658061359423</v>
      </c>
      <c r="F13" s="314"/>
      <c r="G13" s="85" t="s">
        <v>30</v>
      </c>
    </row>
    <row r="14" spans="1:7">
      <c r="A14" s="312">
        <v>2</v>
      </c>
      <c r="B14" s="307" t="s">
        <v>32</v>
      </c>
      <c r="C14" s="307"/>
      <c r="D14" s="313">
        <f>外购外协件明细!P99</f>
        <v>637.365454954643</v>
      </c>
      <c r="E14" s="314">
        <f t="shared" si="0"/>
        <v>0.582846023252271</v>
      </c>
      <c r="F14" s="314"/>
      <c r="G14" s="85" t="s">
        <v>30</v>
      </c>
    </row>
    <row r="15" spans="1:7">
      <c r="A15" s="309" t="s">
        <v>33</v>
      </c>
      <c r="B15" s="309"/>
      <c r="C15" s="309"/>
      <c r="D15" s="310">
        <f>加工明细!P12</f>
        <v>61.5767045454546</v>
      </c>
      <c r="E15" s="311">
        <f t="shared" si="0"/>
        <v>0.0563095114275566</v>
      </c>
      <c r="F15" s="311"/>
      <c r="G15" s="85" t="s">
        <v>30</v>
      </c>
    </row>
    <row r="16" spans="1:7">
      <c r="A16" s="309" t="s">
        <v>34</v>
      </c>
      <c r="B16" s="309"/>
      <c r="C16" s="309"/>
      <c r="D16" s="310">
        <f>加工明细!Q12</f>
        <v>66.6434059754433</v>
      </c>
      <c r="E16" s="311">
        <f t="shared" si="0"/>
        <v>0.0609428136508245</v>
      </c>
      <c r="F16" s="311"/>
      <c r="G16" s="85" t="s">
        <v>30</v>
      </c>
    </row>
    <row r="17" spans="1:7">
      <c r="A17" s="309" t="s">
        <v>35</v>
      </c>
      <c r="B17" s="309"/>
      <c r="C17" s="309"/>
      <c r="D17" s="310">
        <f>D12+D15+D16</f>
        <v>829.520264590741</v>
      </c>
      <c r="E17" s="311">
        <f t="shared" si="0"/>
        <v>0.758564154466594</v>
      </c>
      <c r="F17" s="311"/>
      <c r="G17" s="85" t="s">
        <v>30</v>
      </c>
    </row>
    <row r="18" spans="1:7">
      <c r="A18" s="309" t="s">
        <v>36</v>
      </c>
      <c r="B18" s="309"/>
      <c r="C18" s="309"/>
      <c r="D18" s="310">
        <f>D19+D20+D21</f>
        <v>58.0664185213519</v>
      </c>
      <c r="E18" s="311">
        <f t="shared" si="0"/>
        <v>0.0530994908126616</v>
      </c>
      <c r="F18" s="311"/>
      <c r="G18" s="85" t="s">
        <v>30</v>
      </c>
    </row>
    <row r="19" spans="1:7">
      <c r="A19" s="312">
        <v>3</v>
      </c>
      <c r="B19" s="307" t="s">
        <v>37</v>
      </c>
      <c r="C19" s="307"/>
      <c r="D19" s="315">
        <f>期间费用!C6</f>
        <v>20.7380066147685</v>
      </c>
      <c r="E19" s="314">
        <f t="shared" si="0"/>
        <v>0.0189641038616648</v>
      </c>
      <c r="F19" s="314"/>
      <c r="G19" s="85" t="s">
        <v>30</v>
      </c>
    </row>
    <row r="20" spans="1:7">
      <c r="A20" s="312">
        <v>4</v>
      </c>
      <c r="B20" s="307" t="s">
        <v>38</v>
      </c>
      <c r="C20" s="307"/>
      <c r="D20" s="315">
        <f>期间费用!C7</f>
        <v>16.5904052918148</v>
      </c>
      <c r="E20" s="314">
        <f t="shared" si="0"/>
        <v>0.0151712830893319</v>
      </c>
      <c r="F20" s="314"/>
      <c r="G20" s="85" t="s">
        <v>30</v>
      </c>
    </row>
    <row r="21" spans="1:7">
      <c r="A21" s="312">
        <v>5</v>
      </c>
      <c r="B21" s="307" t="s">
        <v>39</v>
      </c>
      <c r="C21" s="307"/>
      <c r="D21" s="315">
        <f>期间费用!C8</f>
        <v>20.7380066147685</v>
      </c>
      <c r="E21" s="314">
        <f t="shared" si="0"/>
        <v>0.0189641038616648</v>
      </c>
      <c r="F21" s="314"/>
      <c r="G21" s="85" t="s">
        <v>30</v>
      </c>
    </row>
    <row r="22" spans="1:7">
      <c r="A22" s="309" t="s">
        <v>40</v>
      </c>
      <c r="B22" s="309"/>
      <c r="C22" s="309"/>
      <c r="D22" s="310">
        <f>(D17)*0.05</f>
        <v>41.4760132295371</v>
      </c>
      <c r="E22" s="311">
        <f t="shared" si="0"/>
        <v>0.0379282077233298</v>
      </c>
      <c r="F22" s="311"/>
      <c r="G22" s="85" t="s">
        <v>30</v>
      </c>
    </row>
    <row r="23" spans="1:7">
      <c r="A23" s="309" t="s">
        <v>41</v>
      </c>
      <c r="B23" s="309"/>
      <c r="C23" s="309"/>
      <c r="D23" s="310">
        <f>D22+D18+D17</f>
        <v>929.06269634163</v>
      </c>
      <c r="E23" s="311">
        <f t="shared" si="0"/>
        <v>0.849591853002586</v>
      </c>
      <c r="F23" s="311"/>
      <c r="G23" s="85" t="s">
        <v>30</v>
      </c>
    </row>
    <row r="24" spans="1:7">
      <c r="A24" s="309" t="s">
        <v>42</v>
      </c>
      <c r="B24" s="309"/>
      <c r="C24" s="309"/>
      <c r="D24" s="310">
        <f>D23*0.13</f>
        <v>120.778150524412</v>
      </c>
      <c r="E24" s="311">
        <f t="shared" si="0"/>
        <v>0.110446940890336</v>
      </c>
      <c r="F24" s="311"/>
      <c r="G24" s="84" t="s">
        <v>43</v>
      </c>
    </row>
    <row r="25" spans="1:7">
      <c r="A25" s="309" t="s">
        <v>44</v>
      </c>
      <c r="B25" s="309"/>
      <c r="C25" s="309"/>
      <c r="D25" s="310">
        <f>D24+D23</f>
        <v>1049.84084686604</v>
      </c>
      <c r="E25" s="311">
        <f t="shared" si="0"/>
        <v>0.96003879389292</v>
      </c>
      <c r="F25" s="311"/>
      <c r="G25" s="85" t="s">
        <v>30</v>
      </c>
    </row>
    <row r="26" spans="1:7">
      <c r="A26" s="309" t="s">
        <v>45</v>
      </c>
      <c r="B26" s="309"/>
      <c r="C26" s="309"/>
      <c r="D26" s="310">
        <f>工装明细!P13</f>
        <v>20.185045</v>
      </c>
      <c r="E26" s="311">
        <f t="shared" si="0"/>
        <v>0.0184584418812836</v>
      </c>
      <c r="F26" s="311"/>
      <c r="G26" s="84" t="s">
        <v>46</v>
      </c>
    </row>
    <row r="27" spans="1:7">
      <c r="A27" s="309" t="s">
        <v>47</v>
      </c>
      <c r="B27" s="309"/>
      <c r="C27" s="309"/>
      <c r="D27" s="310">
        <f>包装运输明细!M30</f>
        <v>2.6808</v>
      </c>
      <c r="E27" s="311">
        <f t="shared" si="0"/>
        <v>0.0024514877720285</v>
      </c>
      <c r="F27" s="311"/>
      <c r="G27" s="84" t="s">
        <v>46</v>
      </c>
    </row>
    <row r="28" spans="1:7">
      <c r="A28" s="309" t="s">
        <v>48</v>
      </c>
      <c r="B28" s="309"/>
      <c r="C28" s="309"/>
      <c r="D28" s="310">
        <f>包装运输明细!M44</f>
        <v>20.8333333333333</v>
      </c>
      <c r="E28" s="311">
        <f t="shared" si="0"/>
        <v>0.0190512764537676</v>
      </c>
      <c r="F28" s="311"/>
      <c r="G28" s="84" t="s">
        <v>49</v>
      </c>
    </row>
    <row r="29" spans="1:7">
      <c r="A29" s="309" t="s">
        <v>50</v>
      </c>
      <c r="B29" s="309"/>
      <c r="C29" s="309"/>
      <c r="D29" s="316">
        <f>D25+D26+D27+D28</f>
        <v>1093.54002519937</v>
      </c>
      <c r="E29" s="311">
        <f t="shared" si="0"/>
        <v>1</v>
      </c>
      <c r="F29" s="311"/>
      <c r="G29" s="85" t="s">
        <v>30</v>
      </c>
    </row>
    <row r="30" spans="2:4">
      <c r="B30" s="148" t="s">
        <v>51</v>
      </c>
      <c r="C30" s="148"/>
      <c r="D30" s="148"/>
    </row>
    <row r="31" s="284" customFormat="1" ht="13.5" customHeight="1" spans="1:7">
      <c r="A31" s="317" t="s">
        <v>52</v>
      </c>
      <c r="B31" s="317"/>
      <c r="C31" s="317"/>
      <c r="D31" s="318" t="s">
        <v>53</v>
      </c>
      <c r="E31" s="317" t="s">
        <v>54</v>
      </c>
      <c r="F31" s="317"/>
      <c r="G31" s="319"/>
    </row>
    <row r="32" ht="13.5" customHeight="1"/>
    <row r="34" spans="7:7">
      <c r="G34" t="s">
        <v>55</v>
      </c>
    </row>
  </sheetData>
  <mergeCells count="50">
    <mergeCell ref="A5:C5"/>
    <mergeCell ref="E5:G5"/>
    <mergeCell ref="A6:C6"/>
    <mergeCell ref="E6:F6"/>
    <mergeCell ref="B7:C7"/>
    <mergeCell ref="B8:C8"/>
    <mergeCell ref="A9:C9"/>
    <mergeCell ref="A10:G10"/>
    <mergeCell ref="B11:C11"/>
    <mergeCell ref="E11:F11"/>
    <mergeCell ref="A12:C12"/>
    <mergeCell ref="E12:F12"/>
    <mergeCell ref="B13:C13"/>
    <mergeCell ref="E13:F13"/>
    <mergeCell ref="B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B19:C19"/>
    <mergeCell ref="E19:F19"/>
    <mergeCell ref="B20:C20"/>
    <mergeCell ref="E20:F20"/>
    <mergeCell ref="B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1:C31"/>
    <mergeCell ref="E31:F31"/>
    <mergeCell ref="A1:A4"/>
    <mergeCell ref="B1:F4"/>
  </mergeCells>
  <pageMargins left="0.31496062992126" right="0.118110236220472" top="0.748031496062992" bottom="0.748031496062992" header="0.31496062992126" footer="0.31496062992126"/>
  <pageSetup paperSize="9" orientation="portrait" horizontalDpi="3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abSelected="1" view="pageBreakPreview" zoomScaleNormal="100" topLeftCell="A5" workbookViewId="0">
      <selection activeCell="A23" sqref="A23"/>
    </sheetView>
  </sheetViews>
  <sheetFormatPr defaultColWidth="9" defaultRowHeight="14"/>
  <cols>
    <col min="1" max="1" width="5.25454545454545" style="25" customWidth="1"/>
    <col min="2" max="2" width="8.25454545454545" style="25" customWidth="1"/>
    <col min="3" max="3" width="13.6272727272727" style="25" customWidth="1"/>
    <col min="4" max="4" width="3.5" style="25" customWidth="1"/>
    <col min="5" max="5" width="9.37272727272727" style="25" customWidth="1"/>
    <col min="6" max="6" width="7.75454545454545" style="261" customWidth="1"/>
    <col min="7" max="7" width="8.37272727272727" style="25" customWidth="1"/>
    <col min="8" max="8" width="4.37272727272727" style="25" customWidth="1"/>
    <col min="9" max="9" width="7.75454545454545" style="25" customWidth="1"/>
    <col min="10" max="10" width="8.12727272727273" style="25" customWidth="1"/>
    <col min="11" max="11" width="8.62727272727273" style="25" customWidth="1"/>
    <col min="12" max="12" width="6.5" style="25" customWidth="1"/>
    <col min="13" max="13" width="10" style="25" customWidth="1"/>
    <col min="14" max="14" width="8.75454545454545" style="25" customWidth="1"/>
    <col min="15" max="15" width="7.62727272727273" style="25" customWidth="1"/>
    <col min="16" max="16" width="5.62727272727273" style="25" customWidth="1"/>
    <col min="17" max="17" width="9.75454545454545" style="25" customWidth="1"/>
    <col min="18" max="18" width="9.37272727272727" style="25" customWidth="1"/>
    <col min="19" max="16384" width="9" style="25"/>
  </cols>
  <sheetData>
    <row r="1" ht="27.75" customHeight="1" spans="1:19">
      <c r="A1" s="262" t="s">
        <v>56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</row>
    <row r="2" ht="18.75" customHeight="1" spans="1:19">
      <c r="A2" s="263" t="s">
        <v>57</v>
      </c>
      <c r="B2" s="263"/>
      <c r="C2" s="263" t="s">
        <v>58</v>
      </c>
      <c r="D2" s="263"/>
      <c r="E2" s="263"/>
      <c r="F2" s="263"/>
      <c r="G2" s="263"/>
      <c r="H2" s="263"/>
      <c r="I2" s="28" t="s">
        <v>59</v>
      </c>
      <c r="J2" s="263" t="s">
        <v>60</v>
      </c>
      <c r="K2" s="263"/>
      <c r="L2" s="263"/>
      <c r="M2" s="263"/>
      <c r="N2" s="134" t="s">
        <v>61</v>
      </c>
      <c r="O2" s="134"/>
      <c r="P2" s="134"/>
      <c r="Q2" s="134"/>
      <c r="R2" s="134"/>
      <c r="S2" s="134"/>
    </row>
    <row r="3" ht="18.75" customHeight="1" spans="1:19">
      <c r="A3" s="264" t="s">
        <v>62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8" t="s">
        <v>63</v>
      </c>
      <c r="O3" s="28"/>
      <c r="P3" s="28"/>
      <c r="Q3" s="28"/>
      <c r="R3" s="28"/>
      <c r="S3" s="28"/>
    </row>
    <row r="4" ht="18" customHeight="1" spans="1:19">
      <c r="A4" s="210" t="s">
        <v>64</v>
      </c>
      <c r="B4" s="210" t="s">
        <v>65</v>
      </c>
      <c r="C4" s="210" t="s">
        <v>66</v>
      </c>
      <c r="D4" s="210" t="s">
        <v>67</v>
      </c>
      <c r="E4" s="80" t="s">
        <v>31</v>
      </c>
      <c r="F4" s="80"/>
      <c r="G4" s="80"/>
      <c r="H4" s="80"/>
      <c r="I4" s="80"/>
      <c r="J4" s="80"/>
      <c r="K4" s="210" t="s">
        <v>68</v>
      </c>
      <c r="L4" s="210"/>
      <c r="M4" s="210" t="s">
        <v>69</v>
      </c>
      <c r="N4" s="210"/>
      <c r="O4" s="210"/>
      <c r="P4" s="210" t="s">
        <v>70</v>
      </c>
      <c r="Q4" s="210" t="s">
        <v>71</v>
      </c>
      <c r="R4" s="210" t="s">
        <v>72</v>
      </c>
      <c r="S4" s="210" t="s">
        <v>28</v>
      </c>
    </row>
    <row r="5" ht="52" spans="1:19">
      <c r="A5" s="210"/>
      <c r="B5" s="210"/>
      <c r="C5" s="210"/>
      <c r="D5" s="210"/>
      <c r="E5" s="210" t="s">
        <v>73</v>
      </c>
      <c r="F5" s="210" t="s">
        <v>74</v>
      </c>
      <c r="G5" s="210" t="s">
        <v>75</v>
      </c>
      <c r="H5" s="210" t="s">
        <v>76</v>
      </c>
      <c r="I5" s="210" t="s">
        <v>77</v>
      </c>
      <c r="J5" s="210" t="s">
        <v>78</v>
      </c>
      <c r="K5" s="210" t="s">
        <v>73</v>
      </c>
      <c r="L5" s="210" t="s">
        <v>79</v>
      </c>
      <c r="M5" s="210" t="s">
        <v>80</v>
      </c>
      <c r="N5" s="210" t="s">
        <v>81</v>
      </c>
      <c r="O5" s="210" t="s">
        <v>82</v>
      </c>
      <c r="P5" s="210"/>
      <c r="Q5" s="210"/>
      <c r="R5" s="210"/>
      <c r="S5" s="210"/>
    </row>
    <row r="6" ht="26" spans="1:19">
      <c r="A6" s="210">
        <v>1</v>
      </c>
      <c r="B6" s="210" t="s">
        <v>83</v>
      </c>
      <c r="C6" s="210" t="s">
        <v>84</v>
      </c>
      <c r="D6" s="210">
        <v>1</v>
      </c>
      <c r="E6" s="210" t="s">
        <v>85</v>
      </c>
      <c r="F6" s="210" t="s">
        <v>86</v>
      </c>
      <c r="G6" s="210" t="s">
        <v>30</v>
      </c>
      <c r="H6" s="210" t="s">
        <v>87</v>
      </c>
      <c r="I6" s="272">
        <v>21.5</v>
      </c>
      <c r="J6" s="237" t="s">
        <v>30</v>
      </c>
      <c r="K6" s="210" t="s">
        <v>30</v>
      </c>
      <c r="L6" s="210" t="s">
        <v>88</v>
      </c>
      <c r="M6" s="272">
        <v>0.898128</v>
      </c>
      <c r="N6" s="273">
        <v>0.832</v>
      </c>
      <c r="O6" s="274">
        <f>N6/M6</f>
        <v>0.926371296741667</v>
      </c>
      <c r="P6" s="210">
        <v>0</v>
      </c>
      <c r="Q6" s="281">
        <f>D6*P6*(M6-N6)</f>
        <v>0</v>
      </c>
      <c r="R6" s="282">
        <f>D6*I6*M6-Q6</f>
        <v>19.309752</v>
      </c>
      <c r="S6" s="210" t="s">
        <v>30</v>
      </c>
    </row>
    <row r="7" ht="26" spans="1:19">
      <c r="A7" s="210">
        <v>2</v>
      </c>
      <c r="B7" s="210" t="s">
        <v>89</v>
      </c>
      <c r="C7" s="210" t="s">
        <v>90</v>
      </c>
      <c r="D7" s="210">
        <v>1</v>
      </c>
      <c r="E7" s="210" t="s">
        <v>85</v>
      </c>
      <c r="F7" s="210" t="s">
        <v>86</v>
      </c>
      <c r="G7" s="210" t="s">
        <v>30</v>
      </c>
      <c r="H7" s="210" t="s">
        <v>87</v>
      </c>
      <c r="I7" s="272">
        <v>21.5</v>
      </c>
      <c r="J7" s="237" t="s">
        <v>30</v>
      </c>
      <c r="K7" s="210" t="s">
        <v>30</v>
      </c>
      <c r="L7" s="210" t="s">
        <v>88</v>
      </c>
      <c r="M7" s="272">
        <v>0.864</v>
      </c>
      <c r="N7" s="273">
        <f>M7*O6</f>
        <v>0.8003848003848</v>
      </c>
      <c r="O7" s="274">
        <f>N7/M7</f>
        <v>0.926371296741667</v>
      </c>
      <c r="P7" s="210">
        <v>0</v>
      </c>
      <c r="Q7" s="281">
        <f>D7*P7*(M7-N7)</f>
        <v>0</v>
      </c>
      <c r="R7" s="282">
        <f>D7*I7*M7-Q7</f>
        <v>18.576</v>
      </c>
      <c r="S7" s="210" t="s">
        <v>30</v>
      </c>
    </row>
    <row r="8" ht="26" spans="1:19">
      <c r="A8" s="210">
        <v>3</v>
      </c>
      <c r="B8" s="210" t="s">
        <v>91</v>
      </c>
      <c r="C8" s="210" t="s">
        <v>92</v>
      </c>
      <c r="D8" s="210">
        <v>1</v>
      </c>
      <c r="E8" s="210" t="s">
        <v>93</v>
      </c>
      <c r="F8" s="210" t="s">
        <v>94</v>
      </c>
      <c r="G8" s="210" t="s">
        <v>30</v>
      </c>
      <c r="H8" s="210" t="s">
        <v>87</v>
      </c>
      <c r="I8" s="272">
        <v>4.69</v>
      </c>
      <c r="J8" s="237" t="s">
        <v>30</v>
      </c>
      <c r="K8" s="210" t="s">
        <v>30</v>
      </c>
      <c r="L8" s="210" t="s">
        <v>88</v>
      </c>
      <c r="M8" s="272">
        <v>0.4875</v>
      </c>
      <c r="N8" s="273">
        <v>0.2637</v>
      </c>
      <c r="O8" s="274">
        <f>N8/M8</f>
        <v>0.540923076923077</v>
      </c>
      <c r="P8" s="210">
        <v>0</v>
      </c>
      <c r="Q8" s="281">
        <f t="shared" ref="Q8:Q21" si="0">D8*P8*(M8-N8)</f>
        <v>0</v>
      </c>
      <c r="R8" s="282">
        <f t="shared" ref="R8:R21" si="1">D8*I8*M8-Q8</f>
        <v>2.286375</v>
      </c>
      <c r="S8" s="210" t="s">
        <v>30</v>
      </c>
    </row>
    <row r="9" ht="26" spans="1:19">
      <c r="A9" s="210">
        <v>4</v>
      </c>
      <c r="B9" s="210" t="s">
        <v>95</v>
      </c>
      <c r="C9" s="210" t="s">
        <v>96</v>
      </c>
      <c r="D9" s="210">
        <v>1</v>
      </c>
      <c r="E9" s="210" t="s">
        <v>93</v>
      </c>
      <c r="F9" s="210" t="s">
        <v>97</v>
      </c>
      <c r="G9" s="210" t="s">
        <v>30</v>
      </c>
      <c r="H9" s="210" t="s">
        <v>87</v>
      </c>
      <c r="I9" s="272">
        <v>3.9</v>
      </c>
      <c r="J9" s="237" t="s">
        <v>30</v>
      </c>
      <c r="K9" s="210" t="s">
        <v>30</v>
      </c>
      <c r="L9" s="210" t="s">
        <v>88</v>
      </c>
      <c r="M9" s="272">
        <v>0.0292392</v>
      </c>
      <c r="N9" s="273">
        <v>0.0176</v>
      </c>
      <c r="O9" s="274">
        <f>N9/M9</f>
        <v>0.60193165339681</v>
      </c>
      <c r="P9" s="210">
        <v>0</v>
      </c>
      <c r="Q9" s="281">
        <f t="shared" si="0"/>
        <v>0</v>
      </c>
      <c r="R9" s="282">
        <f t="shared" si="1"/>
        <v>0.11403288</v>
      </c>
      <c r="S9" s="210" t="s">
        <v>30</v>
      </c>
    </row>
    <row r="10" ht="26" spans="1:19">
      <c r="A10" s="210">
        <v>5</v>
      </c>
      <c r="B10" s="210" t="s">
        <v>98</v>
      </c>
      <c r="C10" s="210" t="s">
        <v>99</v>
      </c>
      <c r="D10" s="210">
        <v>1</v>
      </c>
      <c r="E10" s="210" t="s">
        <v>93</v>
      </c>
      <c r="F10" s="210" t="s">
        <v>100</v>
      </c>
      <c r="G10" s="210" t="s">
        <v>30</v>
      </c>
      <c r="H10" s="210" t="s">
        <v>87</v>
      </c>
      <c r="I10" s="272">
        <v>4.06</v>
      </c>
      <c r="J10" s="237" t="s">
        <v>30</v>
      </c>
      <c r="K10" s="210" t="s">
        <v>30</v>
      </c>
      <c r="L10" s="210" t="s">
        <v>88</v>
      </c>
      <c r="M10" s="272">
        <v>0.87302592</v>
      </c>
      <c r="N10" s="273">
        <f>M10*O10</f>
        <v>0.578</v>
      </c>
      <c r="O10" s="274">
        <v>0.662065107986714</v>
      </c>
      <c r="P10" s="210">
        <v>0</v>
      </c>
      <c r="Q10" s="281">
        <f t="shared" si="0"/>
        <v>0</v>
      </c>
      <c r="R10" s="282">
        <f t="shared" si="1"/>
        <v>3.5444852352</v>
      </c>
      <c r="S10" s="210" t="s">
        <v>30</v>
      </c>
    </row>
    <row r="11" ht="26" spans="1:19">
      <c r="A11" s="210">
        <v>6</v>
      </c>
      <c r="B11" s="210" t="s">
        <v>101</v>
      </c>
      <c r="C11" s="210" t="s">
        <v>102</v>
      </c>
      <c r="D11" s="210">
        <v>1</v>
      </c>
      <c r="E11" s="210" t="s">
        <v>93</v>
      </c>
      <c r="F11" s="210" t="s">
        <v>103</v>
      </c>
      <c r="G11" s="210" t="s">
        <v>30</v>
      </c>
      <c r="H11" s="210" t="s">
        <v>87</v>
      </c>
      <c r="I11" s="272">
        <v>5.06</v>
      </c>
      <c r="J11" s="237" t="s">
        <v>30</v>
      </c>
      <c r="K11" s="210" t="s">
        <v>30</v>
      </c>
      <c r="L11" s="210" t="s">
        <v>88</v>
      </c>
      <c r="M11" s="272">
        <v>0.2111</v>
      </c>
      <c r="N11" s="273">
        <v>0.206</v>
      </c>
      <c r="O11" s="274">
        <v>0.662065107986714</v>
      </c>
      <c r="P11" s="210">
        <v>0</v>
      </c>
      <c r="Q11" s="281">
        <f t="shared" si="0"/>
        <v>0</v>
      </c>
      <c r="R11" s="282">
        <f t="shared" si="1"/>
        <v>1.068166</v>
      </c>
      <c r="S11" s="210" t="s">
        <v>30</v>
      </c>
    </row>
    <row r="12" ht="26" spans="1:19">
      <c r="A12" s="210">
        <v>7</v>
      </c>
      <c r="B12" s="210" t="s">
        <v>104</v>
      </c>
      <c r="C12" s="210" t="s">
        <v>105</v>
      </c>
      <c r="D12" s="210">
        <v>1</v>
      </c>
      <c r="E12" s="210" t="s">
        <v>93</v>
      </c>
      <c r="F12" s="210" t="s">
        <v>103</v>
      </c>
      <c r="G12" s="210" t="s">
        <v>30</v>
      </c>
      <c r="H12" s="210" t="s">
        <v>87</v>
      </c>
      <c r="I12" s="272">
        <v>5.06</v>
      </c>
      <c r="J12" s="237" t="s">
        <v>30</v>
      </c>
      <c r="K12" s="210" t="s">
        <v>30</v>
      </c>
      <c r="L12" s="210" t="s">
        <v>88</v>
      </c>
      <c r="M12" s="272">
        <v>0.1854</v>
      </c>
      <c r="N12" s="273">
        <v>0.173</v>
      </c>
      <c r="O12" s="274">
        <v>0.662065107986714</v>
      </c>
      <c r="P12" s="210">
        <v>0</v>
      </c>
      <c r="Q12" s="281">
        <f t="shared" si="0"/>
        <v>0</v>
      </c>
      <c r="R12" s="282">
        <f t="shared" si="1"/>
        <v>0.938124</v>
      </c>
      <c r="S12" s="210" t="s">
        <v>30</v>
      </c>
    </row>
    <row r="13" ht="26" spans="1:19">
      <c r="A13" s="210">
        <v>8</v>
      </c>
      <c r="B13" s="210" t="s">
        <v>106</v>
      </c>
      <c r="C13" s="210" t="s">
        <v>105</v>
      </c>
      <c r="D13" s="210">
        <v>1</v>
      </c>
      <c r="E13" s="210" t="s">
        <v>93</v>
      </c>
      <c r="F13" s="210" t="s">
        <v>103</v>
      </c>
      <c r="G13" s="210" t="s">
        <v>30</v>
      </c>
      <c r="H13" s="210" t="s">
        <v>87</v>
      </c>
      <c r="I13" s="272">
        <v>5.06</v>
      </c>
      <c r="J13" s="237" t="s">
        <v>30</v>
      </c>
      <c r="K13" s="210" t="s">
        <v>30</v>
      </c>
      <c r="L13" s="210" t="s">
        <v>88</v>
      </c>
      <c r="M13" s="272">
        <v>0.2456</v>
      </c>
      <c r="N13" s="273">
        <v>0.181</v>
      </c>
      <c r="O13" s="274">
        <v>0.662065107986714</v>
      </c>
      <c r="P13" s="210">
        <v>0</v>
      </c>
      <c r="Q13" s="281">
        <f t="shared" si="0"/>
        <v>0</v>
      </c>
      <c r="R13" s="282">
        <f t="shared" si="1"/>
        <v>1.242736</v>
      </c>
      <c r="S13" s="210" t="s">
        <v>30</v>
      </c>
    </row>
    <row r="14" ht="26" spans="1:19">
      <c r="A14" s="210">
        <v>9</v>
      </c>
      <c r="B14" s="210" t="s">
        <v>107</v>
      </c>
      <c r="C14" s="210" t="s">
        <v>105</v>
      </c>
      <c r="D14" s="210">
        <v>1</v>
      </c>
      <c r="E14" s="210" t="s">
        <v>93</v>
      </c>
      <c r="F14" s="210" t="s">
        <v>103</v>
      </c>
      <c r="G14" s="210" t="s">
        <v>30</v>
      </c>
      <c r="H14" s="210" t="s">
        <v>87</v>
      </c>
      <c r="I14" s="272">
        <v>5.06</v>
      </c>
      <c r="J14" s="237" t="s">
        <v>30</v>
      </c>
      <c r="K14" s="210" t="s">
        <v>30</v>
      </c>
      <c r="L14" s="210" t="s">
        <v>88</v>
      </c>
      <c r="M14" s="272">
        <v>0.2098</v>
      </c>
      <c r="N14" s="273">
        <v>0.117</v>
      </c>
      <c r="O14" s="274">
        <v>0.662065107986714</v>
      </c>
      <c r="P14" s="210">
        <v>0</v>
      </c>
      <c r="Q14" s="281">
        <f t="shared" si="0"/>
        <v>0</v>
      </c>
      <c r="R14" s="282">
        <f t="shared" si="1"/>
        <v>1.061588</v>
      </c>
      <c r="S14" s="210" t="s">
        <v>30</v>
      </c>
    </row>
    <row r="15" ht="26" spans="1:19">
      <c r="A15" s="210">
        <v>10</v>
      </c>
      <c r="B15" s="210" t="s">
        <v>108</v>
      </c>
      <c r="C15" s="210" t="s">
        <v>109</v>
      </c>
      <c r="D15" s="210">
        <v>1</v>
      </c>
      <c r="E15" s="210" t="s">
        <v>110</v>
      </c>
      <c r="F15" s="210" t="s">
        <v>111</v>
      </c>
      <c r="G15" s="210" t="s">
        <v>30</v>
      </c>
      <c r="H15" s="210" t="s">
        <v>87</v>
      </c>
      <c r="I15" s="272">
        <v>10</v>
      </c>
      <c r="J15" s="237" t="s">
        <v>30</v>
      </c>
      <c r="K15" s="210" t="s">
        <v>30</v>
      </c>
      <c r="L15" s="210" t="s">
        <v>88</v>
      </c>
      <c r="M15" s="272">
        <v>0.00936</v>
      </c>
      <c r="N15" s="273">
        <v>0.009</v>
      </c>
      <c r="O15" s="274">
        <v>0.662065107986714</v>
      </c>
      <c r="P15" s="210">
        <v>0</v>
      </c>
      <c r="Q15" s="281">
        <f t="shared" si="0"/>
        <v>0</v>
      </c>
      <c r="R15" s="282">
        <f t="shared" si="1"/>
        <v>0.0936</v>
      </c>
      <c r="S15" s="210" t="s">
        <v>30</v>
      </c>
    </row>
    <row r="16" ht="26" spans="1:19">
      <c r="A16" s="210">
        <v>11</v>
      </c>
      <c r="B16" s="210" t="s">
        <v>112</v>
      </c>
      <c r="C16" s="210" t="s">
        <v>113</v>
      </c>
      <c r="D16" s="210">
        <v>1</v>
      </c>
      <c r="E16" s="210" t="s">
        <v>110</v>
      </c>
      <c r="F16" s="210" t="s">
        <v>114</v>
      </c>
      <c r="G16" s="210" t="s">
        <v>30</v>
      </c>
      <c r="H16" s="210" t="s">
        <v>87</v>
      </c>
      <c r="I16" s="272">
        <v>10</v>
      </c>
      <c r="J16" s="237" t="s">
        <v>30</v>
      </c>
      <c r="K16" s="210" t="s">
        <v>30</v>
      </c>
      <c r="L16" s="210" t="s">
        <v>88</v>
      </c>
      <c r="M16" s="272">
        <v>0.051376</v>
      </c>
      <c r="N16" s="273">
        <v>0.0494</v>
      </c>
      <c r="O16" s="274">
        <v>0.662065107986714</v>
      </c>
      <c r="P16" s="210">
        <v>0</v>
      </c>
      <c r="Q16" s="281">
        <f t="shared" si="0"/>
        <v>0</v>
      </c>
      <c r="R16" s="282">
        <f t="shared" si="1"/>
        <v>0.51376</v>
      </c>
      <c r="S16" s="210" t="s">
        <v>30</v>
      </c>
    </row>
    <row r="17" ht="26" spans="1:19">
      <c r="A17" s="210">
        <v>12</v>
      </c>
      <c r="B17" s="210" t="s">
        <v>115</v>
      </c>
      <c r="C17" s="210" t="s">
        <v>116</v>
      </c>
      <c r="D17" s="210">
        <v>1</v>
      </c>
      <c r="E17" s="210" t="s">
        <v>110</v>
      </c>
      <c r="F17" s="210" t="s">
        <v>117</v>
      </c>
      <c r="G17" s="210" t="s">
        <v>30</v>
      </c>
      <c r="H17" s="210" t="s">
        <v>87</v>
      </c>
      <c r="I17" s="272">
        <v>10</v>
      </c>
      <c r="J17" s="237" t="s">
        <v>30</v>
      </c>
      <c r="K17" s="210" t="s">
        <v>30</v>
      </c>
      <c r="L17" s="210" t="s">
        <v>88</v>
      </c>
      <c r="M17" s="272">
        <v>0.069784</v>
      </c>
      <c r="N17" s="273">
        <v>0.0671</v>
      </c>
      <c r="O17" s="274">
        <v>0.662065107986714</v>
      </c>
      <c r="P17" s="210">
        <v>0</v>
      </c>
      <c r="Q17" s="281">
        <f t="shared" si="0"/>
        <v>0</v>
      </c>
      <c r="R17" s="282">
        <f t="shared" si="1"/>
        <v>0.69784</v>
      </c>
      <c r="S17" s="210" t="s">
        <v>30</v>
      </c>
    </row>
    <row r="18" ht="26" spans="1:19">
      <c r="A18" s="210">
        <v>13</v>
      </c>
      <c r="B18" s="210" t="s">
        <v>118</v>
      </c>
      <c r="C18" s="210" t="s">
        <v>119</v>
      </c>
      <c r="D18" s="210">
        <v>1</v>
      </c>
      <c r="E18" s="210" t="s">
        <v>110</v>
      </c>
      <c r="F18" s="210" t="s">
        <v>117</v>
      </c>
      <c r="G18" s="210" t="s">
        <v>30</v>
      </c>
      <c r="H18" s="210" t="s">
        <v>87</v>
      </c>
      <c r="I18" s="272">
        <v>10</v>
      </c>
      <c r="J18" s="237" t="s">
        <v>30</v>
      </c>
      <c r="K18" s="210" t="s">
        <v>30</v>
      </c>
      <c r="L18" s="210" t="s">
        <v>88</v>
      </c>
      <c r="M18" s="273">
        <v>0.092456</v>
      </c>
      <c r="N18" s="273">
        <v>0.0889</v>
      </c>
      <c r="O18" s="274">
        <v>0.662065107986714</v>
      </c>
      <c r="P18" s="210">
        <v>0</v>
      </c>
      <c r="Q18" s="281">
        <f t="shared" si="0"/>
        <v>0</v>
      </c>
      <c r="R18" s="282">
        <f t="shared" si="1"/>
        <v>0.92456</v>
      </c>
      <c r="S18" s="210" t="s">
        <v>30</v>
      </c>
    </row>
    <row r="19" ht="26" spans="1:19">
      <c r="A19" s="210">
        <v>14</v>
      </c>
      <c r="B19" s="210" t="s">
        <v>120</v>
      </c>
      <c r="C19" s="210" t="s">
        <v>121</v>
      </c>
      <c r="D19" s="210">
        <v>1</v>
      </c>
      <c r="E19" s="210" t="s">
        <v>110</v>
      </c>
      <c r="F19" s="210" t="s">
        <v>117</v>
      </c>
      <c r="G19" s="210" t="s">
        <v>30</v>
      </c>
      <c r="H19" s="210" t="s">
        <v>87</v>
      </c>
      <c r="I19" s="272">
        <v>10</v>
      </c>
      <c r="J19" s="237" t="s">
        <v>30</v>
      </c>
      <c r="K19" s="210" t="s">
        <v>30</v>
      </c>
      <c r="L19" s="210" t="s">
        <v>88</v>
      </c>
      <c r="M19" s="273">
        <v>0.251368</v>
      </c>
      <c r="N19" s="273">
        <v>0.243</v>
      </c>
      <c r="O19" s="274">
        <v>0.662065107986714</v>
      </c>
      <c r="P19" s="210">
        <v>0</v>
      </c>
      <c r="Q19" s="281">
        <f t="shared" si="0"/>
        <v>0</v>
      </c>
      <c r="R19" s="282">
        <f t="shared" si="1"/>
        <v>2.51368</v>
      </c>
      <c r="S19" s="210" t="s">
        <v>30</v>
      </c>
    </row>
    <row r="20" spans="1:19">
      <c r="A20" s="210">
        <v>15</v>
      </c>
      <c r="B20" s="210" t="s">
        <v>30</v>
      </c>
      <c r="C20" s="210" t="s">
        <v>122</v>
      </c>
      <c r="D20" s="210">
        <v>1</v>
      </c>
      <c r="E20" s="210" t="s">
        <v>30</v>
      </c>
      <c r="F20" s="210" t="s">
        <v>30</v>
      </c>
      <c r="G20" s="210" t="s">
        <v>30</v>
      </c>
      <c r="H20" s="210" t="s">
        <v>30</v>
      </c>
      <c r="I20" s="210">
        <v>0.05</v>
      </c>
      <c r="J20" s="210" t="s">
        <v>30</v>
      </c>
      <c r="K20" s="210" t="s">
        <v>30</v>
      </c>
      <c r="L20" s="210" t="s">
        <v>30</v>
      </c>
      <c r="M20" s="272">
        <v>151</v>
      </c>
      <c r="N20" s="272">
        <v>151</v>
      </c>
      <c r="O20" s="274">
        <v>0.662065107986714</v>
      </c>
      <c r="P20" s="210">
        <v>0</v>
      </c>
      <c r="Q20" s="281">
        <f t="shared" si="0"/>
        <v>0</v>
      </c>
      <c r="R20" s="282">
        <f t="shared" si="1"/>
        <v>7.55</v>
      </c>
      <c r="S20" s="210" t="s">
        <v>30</v>
      </c>
    </row>
    <row r="21" spans="1:19">
      <c r="A21" s="210">
        <v>16</v>
      </c>
      <c r="B21" s="210" t="s">
        <v>30</v>
      </c>
      <c r="C21" s="210" t="s">
        <v>123</v>
      </c>
      <c r="D21" s="210">
        <v>1</v>
      </c>
      <c r="E21" s="210" t="s">
        <v>30</v>
      </c>
      <c r="F21" s="210" t="s">
        <v>30</v>
      </c>
      <c r="G21" s="210" t="s">
        <v>30</v>
      </c>
      <c r="H21" s="210" t="s">
        <v>30</v>
      </c>
      <c r="I21" s="210">
        <v>7</v>
      </c>
      <c r="J21" s="210" t="s">
        <v>30</v>
      </c>
      <c r="K21" s="210" t="s">
        <v>30</v>
      </c>
      <c r="L21" s="210" t="s">
        <v>30</v>
      </c>
      <c r="M21" s="272">
        <v>0.5</v>
      </c>
      <c r="N21" s="273">
        <v>0.5</v>
      </c>
      <c r="O21" s="274">
        <v>0.662065107986714</v>
      </c>
      <c r="P21" s="210">
        <v>0</v>
      </c>
      <c r="Q21" s="281">
        <f t="shared" si="0"/>
        <v>0</v>
      </c>
      <c r="R21" s="282">
        <f t="shared" si="1"/>
        <v>3.5</v>
      </c>
      <c r="S21" s="210" t="s">
        <v>30</v>
      </c>
    </row>
    <row r="22" ht="21" customHeight="1" spans="1:19">
      <c r="A22" s="265" t="s">
        <v>124</v>
      </c>
      <c r="B22" s="266"/>
      <c r="C22" s="266"/>
      <c r="D22" s="266"/>
      <c r="E22" s="266"/>
      <c r="F22" s="266"/>
      <c r="G22" s="266"/>
      <c r="H22" s="266"/>
      <c r="I22" s="266"/>
      <c r="J22" s="266"/>
      <c r="K22" s="266"/>
      <c r="L22" s="275"/>
      <c r="M22" s="276">
        <f>SUM(M6:M21)</f>
        <v>155.97813712</v>
      </c>
      <c r="N22" s="276">
        <f>SUM(N6:N21)</f>
        <v>155.126084800385</v>
      </c>
      <c r="O22" s="276">
        <f>SUM(O6:O21)</f>
        <v>10.9403786196438</v>
      </c>
      <c r="P22" s="210" t="s">
        <v>30</v>
      </c>
      <c r="Q22" s="276">
        <f>SUM(Q6:Q21)</f>
        <v>0</v>
      </c>
      <c r="R22" s="276">
        <f>SUM(R6:R21)</f>
        <v>63.9346991152</v>
      </c>
      <c r="S22" s="210" t="s">
        <v>30</v>
      </c>
    </row>
    <row r="23" ht="21" customHeight="1" spans="1:19">
      <c r="A23" s="267"/>
      <c r="B23" s="254" t="s">
        <v>125</v>
      </c>
      <c r="C23" s="267"/>
      <c r="D23" s="268"/>
      <c r="E23" s="269"/>
      <c r="F23" s="268"/>
      <c r="G23" s="269"/>
      <c r="H23" s="269"/>
      <c r="I23" s="277"/>
      <c r="J23" s="269"/>
      <c r="K23" s="269"/>
      <c r="L23" s="277"/>
      <c r="M23" s="278"/>
      <c r="N23" s="278"/>
      <c r="O23" s="279"/>
      <c r="P23" s="280"/>
      <c r="Q23" s="278"/>
      <c r="R23" s="278"/>
      <c r="S23" s="271"/>
    </row>
    <row r="24" ht="27" customHeight="1" spans="1:19">
      <c r="A24" s="270" t="s">
        <v>126</v>
      </c>
      <c r="B24" s="270"/>
      <c r="C24" s="270"/>
      <c r="D24" s="271"/>
      <c r="E24" s="271"/>
      <c r="F24" s="270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</row>
  </sheetData>
  <mergeCells count="20">
    <mergeCell ref="A1:S1"/>
    <mergeCell ref="A2:B2"/>
    <mergeCell ref="C2:H2"/>
    <mergeCell ref="J2:M2"/>
    <mergeCell ref="N2:S2"/>
    <mergeCell ref="A3:M3"/>
    <mergeCell ref="N3:S3"/>
    <mergeCell ref="E4:J4"/>
    <mergeCell ref="K4:L4"/>
    <mergeCell ref="M4:O4"/>
    <mergeCell ref="A22:L22"/>
    <mergeCell ref="A24:C24"/>
    <mergeCell ref="A4:A5"/>
    <mergeCell ref="B4:B5"/>
    <mergeCell ref="C4:C5"/>
    <mergeCell ref="D4:D5"/>
    <mergeCell ref="P4:P5"/>
    <mergeCell ref="Q4:Q5"/>
    <mergeCell ref="R4:R5"/>
    <mergeCell ref="S4:S5"/>
  </mergeCells>
  <printOptions horizontalCentered="1"/>
  <pageMargins left="0.31496062992126" right="0.31496062992126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1"/>
  <sheetViews>
    <sheetView workbookViewId="0">
      <pane xSplit="7" ySplit="6" topLeftCell="H57" activePane="bottomRight" state="frozen"/>
      <selection/>
      <selection pane="topRight"/>
      <selection pane="bottomLeft"/>
      <selection pane="bottomRight" activeCell="C90" sqref="C90"/>
    </sheetView>
  </sheetViews>
  <sheetFormatPr defaultColWidth="9" defaultRowHeight="14"/>
  <cols>
    <col min="1" max="1" width="5.37272727272727" customWidth="1"/>
    <col min="2" max="2" width="12.2545454545455" customWidth="1"/>
    <col min="3" max="3" width="21.2545454545455" customWidth="1"/>
    <col min="4" max="4" width="6.75454545454545" customWidth="1"/>
    <col min="5" max="5" width="6.25454545454545" customWidth="1"/>
    <col min="6" max="6" width="5.12727272727273" customWidth="1"/>
    <col min="7" max="7" width="9.25454545454545" customWidth="1"/>
    <col min="8" max="8" width="8.12727272727273" customWidth="1"/>
    <col min="9" max="9" width="8.25454545454545" customWidth="1"/>
    <col min="10" max="10" width="9.37272727272727" customWidth="1"/>
    <col min="11" max="13" width="3.37272727272727" customWidth="1"/>
    <col min="14" max="14" width="5.87272727272727" customWidth="1"/>
    <col min="15" max="15" width="6.87272727272727" customWidth="1"/>
    <col min="16" max="16" width="7.62727272727273" customWidth="1"/>
    <col min="17" max="17" width="8.25454545454545" customWidth="1"/>
  </cols>
  <sheetData>
    <row r="1" ht="21" spans="1:17">
      <c r="A1" s="226" t="s">
        <v>127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</row>
    <row r="2" s="1" customFormat="1" spans="1:17">
      <c r="A2" s="227" t="s">
        <v>128</v>
      </c>
      <c r="B2" s="228"/>
      <c r="C2" s="228"/>
      <c r="D2" s="228"/>
      <c r="E2" s="228"/>
      <c r="F2" s="228"/>
      <c r="G2" s="228"/>
      <c r="H2" s="229"/>
      <c r="I2" s="7" t="s">
        <v>59</v>
      </c>
      <c r="J2" s="7"/>
      <c r="K2" s="239" t="str">
        <f>原材料明细!J2</f>
        <v>M4轻卡</v>
      </c>
      <c r="L2" s="239"/>
      <c r="M2" s="239"/>
      <c r="N2" s="239"/>
      <c r="O2" s="239"/>
      <c r="P2" s="240" t="s">
        <v>61</v>
      </c>
      <c r="Q2" s="240"/>
    </row>
    <row r="3" s="1" customFormat="1" spans="1:17">
      <c r="A3" s="227" t="str">
        <f>原材料明细!A3</f>
        <v>零件图号/名称:L168100000540/驾驶员座椅总成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9"/>
      <c r="M3" s="227" t="str">
        <f>原材料明细!N3</f>
        <v>报价填写日期:2024.01.18</v>
      </c>
      <c r="N3" s="228"/>
      <c r="O3" s="228"/>
      <c r="P3" s="228"/>
      <c r="Q3" s="229"/>
    </row>
    <row r="4" ht="17.5" spans="1:17">
      <c r="A4" s="230"/>
      <c r="B4" s="231" t="s">
        <v>129</v>
      </c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</row>
    <row r="5" s="26" customFormat="1" ht="21.75" customHeight="1" spans="1:17">
      <c r="A5" s="80" t="s">
        <v>64</v>
      </c>
      <c r="B5" s="232" t="s">
        <v>65</v>
      </c>
      <c r="C5" s="232" t="s">
        <v>66</v>
      </c>
      <c r="D5" s="232" t="s">
        <v>130</v>
      </c>
      <c r="E5" s="233"/>
      <c r="F5" s="232" t="s">
        <v>131</v>
      </c>
      <c r="G5" s="232" t="s">
        <v>132</v>
      </c>
      <c r="H5" s="232" t="s">
        <v>78</v>
      </c>
      <c r="I5" s="80" t="s">
        <v>31</v>
      </c>
      <c r="J5" s="80"/>
      <c r="K5" s="80"/>
      <c r="L5" s="80"/>
      <c r="M5" s="80"/>
      <c r="N5" s="80"/>
      <c r="O5" s="80"/>
      <c r="P5" s="232" t="s">
        <v>133</v>
      </c>
      <c r="Q5" s="232" t="s">
        <v>28</v>
      </c>
    </row>
    <row r="6" s="26" customFormat="1" ht="23.1" customHeight="1" spans="1:17">
      <c r="A6" s="80"/>
      <c r="B6" s="233"/>
      <c r="C6" s="233"/>
      <c r="D6" s="232" t="s">
        <v>73</v>
      </c>
      <c r="E6" s="232" t="s">
        <v>79</v>
      </c>
      <c r="F6" s="233"/>
      <c r="G6" s="233"/>
      <c r="H6" s="232"/>
      <c r="I6" s="241" t="s">
        <v>134</v>
      </c>
      <c r="J6" s="241" t="s">
        <v>74</v>
      </c>
      <c r="K6" s="241" t="s">
        <v>75</v>
      </c>
      <c r="L6" s="241"/>
      <c r="M6" s="241"/>
      <c r="N6" s="241" t="s">
        <v>76</v>
      </c>
      <c r="O6" s="241" t="s">
        <v>135</v>
      </c>
      <c r="P6" s="232"/>
      <c r="Q6" s="232"/>
    </row>
    <row r="7" s="148" customFormat="1" spans="1:17">
      <c r="A7" s="85">
        <v>1</v>
      </c>
      <c r="B7" s="234" t="s">
        <v>136</v>
      </c>
      <c r="C7" s="235" t="s">
        <v>137</v>
      </c>
      <c r="D7" s="234" t="s">
        <v>30</v>
      </c>
      <c r="E7" s="234" t="s">
        <v>88</v>
      </c>
      <c r="F7" s="234">
        <v>1</v>
      </c>
      <c r="G7" s="236">
        <v>16.35</v>
      </c>
      <c r="H7" s="237" t="s">
        <v>30</v>
      </c>
      <c r="I7" s="85" t="s">
        <v>30</v>
      </c>
      <c r="J7" s="85" t="s">
        <v>30</v>
      </c>
      <c r="K7" s="241" t="s">
        <v>30</v>
      </c>
      <c r="L7" s="241"/>
      <c r="M7" s="241"/>
      <c r="N7" s="236" t="s">
        <v>138</v>
      </c>
      <c r="O7" s="85" t="s">
        <v>30</v>
      </c>
      <c r="P7" s="242">
        <f t="shared" ref="P7:P10" si="0">G7*F7</f>
        <v>16.35</v>
      </c>
      <c r="Q7" s="85" t="s">
        <v>30</v>
      </c>
    </row>
    <row r="8" s="148" customFormat="1" spans="1:17">
      <c r="A8" s="85">
        <v>2</v>
      </c>
      <c r="B8" s="234" t="s">
        <v>139</v>
      </c>
      <c r="C8" s="235" t="s">
        <v>140</v>
      </c>
      <c r="D8" s="234" t="s">
        <v>30</v>
      </c>
      <c r="E8" s="234" t="s">
        <v>88</v>
      </c>
      <c r="F8" s="234">
        <v>1</v>
      </c>
      <c r="G8" s="238">
        <v>7.45421615</v>
      </c>
      <c r="H8" s="237" t="s">
        <v>30</v>
      </c>
      <c r="I8" s="85" t="s">
        <v>30</v>
      </c>
      <c r="J8" s="85" t="s">
        <v>30</v>
      </c>
      <c r="K8" s="241" t="s">
        <v>30</v>
      </c>
      <c r="L8" s="241"/>
      <c r="M8" s="241"/>
      <c r="N8" s="236" t="s">
        <v>138</v>
      </c>
      <c r="O8" s="85" t="s">
        <v>30</v>
      </c>
      <c r="P8" s="242">
        <f t="shared" si="0"/>
        <v>7.45421615</v>
      </c>
      <c r="Q8" s="85" t="s">
        <v>30</v>
      </c>
    </row>
    <row r="9" s="148" customFormat="1" spans="1:17">
      <c r="A9" s="85">
        <v>3</v>
      </c>
      <c r="B9" s="234" t="s">
        <v>141</v>
      </c>
      <c r="C9" s="235" t="s">
        <v>142</v>
      </c>
      <c r="D9" s="234" t="s">
        <v>30</v>
      </c>
      <c r="E9" s="234" t="s">
        <v>88</v>
      </c>
      <c r="F9" s="234">
        <v>1</v>
      </c>
      <c r="G9" s="238">
        <v>2.4552</v>
      </c>
      <c r="H9" s="237" t="s">
        <v>30</v>
      </c>
      <c r="I9" s="85" t="s">
        <v>30</v>
      </c>
      <c r="J9" s="85" t="s">
        <v>30</v>
      </c>
      <c r="K9" s="241" t="s">
        <v>30</v>
      </c>
      <c r="L9" s="241"/>
      <c r="M9" s="241"/>
      <c r="N9" s="236" t="s">
        <v>138</v>
      </c>
      <c r="O9" s="85" t="s">
        <v>30</v>
      </c>
      <c r="P9" s="242">
        <f t="shared" si="0"/>
        <v>2.4552</v>
      </c>
      <c r="Q9" s="85" t="s">
        <v>30</v>
      </c>
    </row>
    <row r="10" s="148" customFormat="1" spans="1:17">
      <c r="A10" s="85">
        <v>4</v>
      </c>
      <c r="B10" s="234" t="s">
        <v>143</v>
      </c>
      <c r="C10" s="235" t="s">
        <v>144</v>
      </c>
      <c r="D10" s="234" t="s">
        <v>30</v>
      </c>
      <c r="E10" s="234" t="s">
        <v>88</v>
      </c>
      <c r="F10" s="234">
        <v>1</v>
      </c>
      <c r="G10" s="236">
        <v>2.1582</v>
      </c>
      <c r="H10" s="237" t="s">
        <v>30</v>
      </c>
      <c r="I10" s="85" t="s">
        <v>30</v>
      </c>
      <c r="J10" s="85" t="s">
        <v>30</v>
      </c>
      <c r="K10" s="241" t="s">
        <v>30</v>
      </c>
      <c r="L10" s="241"/>
      <c r="M10" s="241"/>
      <c r="N10" s="236" t="s">
        <v>138</v>
      </c>
      <c r="O10" s="85" t="s">
        <v>30</v>
      </c>
      <c r="P10" s="242">
        <f t="shared" si="0"/>
        <v>2.1582</v>
      </c>
      <c r="Q10" s="85" t="s">
        <v>30</v>
      </c>
    </row>
    <row r="11" s="148" customFormat="1" spans="1:17">
      <c r="A11" s="85">
        <v>5</v>
      </c>
      <c r="B11" s="210" t="s">
        <v>145</v>
      </c>
      <c r="C11" s="210" t="s">
        <v>146</v>
      </c>
      <c r="D11" s="234" t="s">
        <v>30</v>
      </c>
      <c r="E11" s="234" t="s">
        <v>88</v>
      </c>
      <c r="F11" s="234">
        <v>4</v>
      </c>
      <c r="G11" s="236">
        <v>0.092</v>
      </c>
      <c r="H11" s="237" t="s">
        <v>30</v>
      </c>
      <c r="I11" s="85" t="s">
        <v>30</v>
      </c>
      <c r="J11" s="85" t="s">
        <v>30</v>
      </c>
      <c r="K11" s="241" t="s">
        <v>30</v>
      </c>
      <c r="L11" s="241"/>
      <c r="M11" s="241"/>
      <c r="N11" s="236" t="s">
        <v>138</v>
      </c>
      <c r="O11" s="85" t="s">
        <v>30</v>
      </c>
      <c r="P11" s="242">
        <f t="shared" ref="P11:P51" si="1">G11*F11</f>
        <v>0.368</v>
      </c>
      <c r="Q11" s="85" t="s">
        <v>30</v>
      </c>
    </row>
    <row r="12" s="148" customFormat="1" spans="1:17">
      <c r="A12" s="85">
        <v>6</v>
      </c>
      <c r="B12" s="210" t="s">
        <v>147</v>
      </c>
      <c r="C12" s="210" t="s">
        <v>148</v>
      </c>
      <c r="D12" s="234" t="s">
        <v>30</v>
      </c>
      <c r="E12" s="234" t="s">
        <v>88</v>
      </c>
      <c r="F12" s="234">
        <v>2</v>
      </c>
      <c r="G12" s="236">
        <v>1.03</v>
      </c>
      <c r="H12" s="237" t="s">
        <v>30</v>
      </c>
      <c r="I12" s="85" t="s">
        <v>30</v>
      </c>
      <c r="J12" s="85" t="s">
        <v>30</v>
      </c>
      <c r="K12" s="241" t="s">
        <v>30</v>
      </c>
      <c r="L12" s="241"/>
      <c r="M12" s="241"/>
      <c r="N12" s="236" t="s">
        <v>138</v>
      </c>
      <c r="O12" s="85" t="s">
        <v>30</v>
      </c>
      <c r="P12" s="242">
        <f t="shared" si="1"/>
        <v>2.06</v>
      </c>
      <c r="Q12" s="85" t="s">
        <v>30</v>
      </c>
    </row>
    <row r="13" s="148" customFormat="1" spans="1:17">
      <c r="A13" s="85">
        <v>7</v>
      </c>
      <c r="B13" s="210" t="s">
        <v>149</v>
      </c>
      <c r="C13" s="210" t="s">
        <v>150</v>
      </c>
      <c r="D13" s="234" t="s">
        <v>30</v>
      </c>
      <c r="E13" s="234" t="s">
        <v>88</v>
      </c>
      <c r="F13" s="234">
        <v>2</v>
      </c>
      <c r="G13" s="236">
        <v>0.25</v>
      </c>
      <c r="H13" s="237" t="s">
        <v>30</v>
      </c>
      <c r="I13" s="85" t="s">
        <v>30</v>
      </c>
      <c r="J13" s="85" t="s">
        <v>30</v>
      </c>
      <c r="K13" s="241" t="s">
        <v>30</v>
      </c>
      <c r="L13" s="241"/>
      <c r="M13" s="241"/>
      <c r="N13" s="236" t="s">
        <v>138</v>
      </c>
      <c r="O13" s="85" t="s">
        <v>30</v>
      </c>
      <c r="P13" s="242">
        <f t="shared" si="1"/>
        <v>0.5</v>
      </c>
      <c r="Q13" s="85" t="s">
        <v>30</v>
      </c>
    </row>
    <row r="14" s="148" customFormat="1" spans="1:17">
      <c r="A14" s="85">
        <v>8</v>
      </c>
      <c r="B14" s="210" t="s">
        <v>151</v>
      </c>
      <c r="C14" s="210" t="s">
        <v>152</v>
      </c>
      <c r="D14" s="234" t="s">
        <v>30</v>
      </c>
      <c r="E14" s="234" t="s">
        <v>88</v>
      </c>
      <c r="F14" s="234">
        <v>1</v>
      </c>
      <c r="G14" s="236">
        <v>0.56</v>
      </c>
      <c r="H14" s="237" t="s">
        <v>30</v>
      </c>
      <c r="I14" s="85" t="s">
        <v>30</v>
      </c>
      <c r="J14" s="85" t="s">
        <v>30</v>
      </c>
      <c r="K14" s="241" t="s">
        <v>30</v>
      </c>
      <c r="L14" s="241"/>
      <c r="M14" s="241"/>
      <c r="N14" s="236" t="s">
        <v>138</v>
      </c>
      <c r="O14" s="85" t="s">
        <v>30</v>
      </c>
      <c r="P14" s="242">
        <f t="shared" si="1"/>
        <v>0.56</v>
      </c>
      <c r="Q14" s="85" t="s">
        <v>30</v>
      </c>
    </row>
    <row r="15" s="148" customFormat="1" spans="1:17">
      <c r="A15" s="85">
        <v>9</v>
      </c>
      <c r="B15" s="210" t="s">
        <v>153</v>
      </c>
      <c r="C15" s="210" t="s">
        <v>154</v>
      </c>
      <c r="D15" s="234" t="s">
        <v>30</v>
      </c>
      <c r="E15" s="234" t="s">
        <v>88</v>
      </c>
      <c r="F15" s="234">
        <v>1</v>
      </c>
      <c r="G15" s="238">
        <v>35.1752067</v>
      </c>
      <c r="H15" s="237" t="s">
        <v>30</v>
      </c>
      <c r="I15" s="85" t="s">
        <v>30</v>
      </c>
      <c r="J15" s="85" t="s">
        <v>30</v>
      </c>
      <c r="K15" s="241" t="s">
        <v>30</v>
      </c>
      <c r="L15" s="241"/>
      <c r="M15" s="241"/>
      <c r="N15" s="236" t="s">
        <v>138</v>
      </c>
      <c r="O15" s="85" t="s">
        <v>30</v>
      </c>
      <c r="P15" s="242">
        <f t="shared" si="1"/>
        <v>35.1752067</v>
      </c>
      <c r="Q15" s="85" t="s">
        <v>30</v>
      </c>
    </row>
    <row r="16" s="148" customFormat="1" spans="1:17">
      <c r="A16" s="85">
        <v>10</v>
      </c>
      <c r="B16" s="210" t="s">
        <v>155</v>
      </c>
      <c r="C16" s="210" t="s">
        <v>156</v>
      </c>
      <c r="D16" s="234" t="s">
        <v>30</v>
      </c>
      <c r="E16" s="234" t="s">
        <v>88</v>
      </c>
      <c r="F16" s="234">
        <v>18</v>
      </c>
      <c r="G16" s="236">
        <v>0.0058</v>
      </c>
      <c r="H16" s="237" t="s">
        <v>30</v>
      </c>
      <c r="I16" s="85" t="s">
        <v>30</v>
      </c>
      <c r="J16" s="85" t="s">
        <v>30</v>
      </c>
      <c r="K16" s="241" t="s">
        <v>30</v>
      </c>
      <c r="L16" s="241"/>
      <c r="M16" s="241"/>
      <c r="N16" s="236" t="s">
        <v>138</v>
      </c>
      <c r="O16" s="85" t="s">
        <v>30</v>
      </c>
      <c r="P16" s="242">
        <f t="shared" si="1"/>
        <v>0.1044</v>
      </c>
      <c r="Q16" s="85" t="s">
        <v>30</v>
      </c>
    </row>
    <row r="17" s="148" customFormat="1" spans="1:17">
      <c r="A17" s="85">
        <v>11</v>
      </c>
      <c r="B17" s="210" t="s">
        <v>157</v>
      </c>
      <c r="C17" s="210" t="s">
        <v>158</v>
      </c>
      <c r="D17" s="234" t="s">
        <v>30</v>
      </c>
      <c r="E17" s="234" t="s">
        <v>88</v>
      </c>
      <c r="F17" s="234">
        <v>1</v>
      </c>
      <c r="G17" s="236">
        <v>3</v>
      </c>
      <c r="H17" s="237" t="s">
        <v>30</v>
      </c>
      <c r="I17" s="85" t="s">
        <v>30</v>
      </c>
      <c r="J17" s="85" t="s">
        <v>30</v>
      </c>
      <c r="K17" s="241" t="s">
        <v>30</v>
      </c>
      <c r="L17" s="241"/>
      <c r="M17" s="241"/>
      <c r="N17" s="236" t="s">
        <v>138</v>
      </c>
      <c r="O17" s="85" t="s">
        <v>30</v>
      </c>
      <c r="P17" s="242">
        <f t="shared" si="1"/>
        <v>3</v>
      </c>
      <c r="Q17" s="85" t="s">
        <v>30</v>
      </c>
    </row>
    <row r="18" s="148" customFormat="1" spans="1:17">
      <c r="A18" s="85">
        <v>12</v>
      </c>
      <c r="B18" s="210" t="s">
        <v>159</v>
      </c>
      <c r="C18" s="210" t="s">
        <v>160</v>
      </c>
      <c r="D18" s="234" t="s">
        <v>30</v>
      </c>
      <c r="E18" s="234" t="s">
        <v>88</v>
      </c>
      <c r="F18" s="234">
        <v>1</v>
      </c>
      <c r="G18" s="236">
        <v>0.34186</v>
      </c>
      <c r="H18" s="237" t="s">
        <v>30</v>
      </c>
      <c r="I18" s="85" t="s">
        <v>30</v>
      </c>
      <c r="J18" s="85" t="s">
        <v>30</v>
      </c>
      <c r="K18" s="241" t="s">
        <v>30</v>
      </c>
      <c r="L18" s="241"/>
      <c r="M18" s="241"/>
      <c r="N18" s="236" t="s">
        <v>138</v>
      </c>
      <c r="O18" s="85" t="s">
        <v>30</v>
      </c>
      <c r="P18" s="242">
        <f t="shared" si="1"/>
        <v>0.34186</v>
      </c>
      <c r="Q18" s="85" t="s">
        <v>30</v>
      </c>
    </row>
    <row r="19" s="148" customFormat="1" spans="1:17">
      <c r="A19" s="85">
        <v>13</v>
      </c>
      <c r="B19" s="234" t="s">
        <v>161</v>
      </c>
      <c r="C19" s="234" t="s">
        <v>162</v>
      </c>
      <c r="D19" s="234" t="s">
        <v>30</v>
      </c>
      <c r="E19" s="234" t="s">
        <v>88</v>
      </c>
      <c r="F19" s="234">
        <v>1</v>
      </c>
      <c r="G19" s="236">
        <v>14.8</v>
      </c>
      <c r="H19" s="237" t="s">
        <v>30</v>
      </c>
      <c r="I19" s="85" t="s">
        <v>30</v>
      </c>
      <c r="J19" s="85" t="s">
        <v>30</v>
      </c>
      <c r="K19" s="241" t="s">
        <v>30</v>
      </c>
      <c r="L19" s="241"/>
      <c r="M19" s="241"/>
      <c r="N19" s="236" t="s">
        <v>138</v>
      </c>
      <c r="O19" s="85" t="s">
        <v>30</v>
      </c>
      <c r="P19" s="242">
        <f t="shared" si="1"/>
        <v>14.8</v>
      </c>
      <c r="Q19" s="85" t="s">
        <v>30</v>
      </c>
    </row>
    <row r="20" s="148" customFormat="1" ht="26" spans="1:17">
      <c r="A20" s="85">
        <v>14</v>
      </c>
      <c r="B20" s="234" t="s">
        <v>163</v>
      </c>
      <c r="C20" s="234" t="s">
        <v>164</v>
      </c>
      <c r="D20" s="234" t="s">
        <v>30</v>
      </c>
      <c r="E20" s="234" t="s">
        <v>88</v>
      </c>
      <c r="F20" s="234">
        <v>1</v>
      </c>
      <c r="G20" s="236">
        <v>4.5</v>
      </c>
      <c r="H20" s="237" t="s">
        <v>30</v>
      </c>
      <c r="I20" s="85" t="s">
        <v>30</v>
      </c>
      <c r="J20" s="85" t="s">
        <v>30</v>
      </c>
      <c r="K20" s="241" t="s">
        <v>30</v>
      </c>
      <c r="L20" s="241"/>
      <c r="M20" s="241"/>
      <c r="N20" s="236" t="s">
        <v>138</v>
      </c>
      <c r="O20" s="85" t="s">
        <v>30</v>
      </c>
      <c r="P20" s="242">
        <f t="shared" si="1"/>
        <v>4.5</v>
      </c>
      <c r="Q20" s="85" t="s">
        <v>30</v>
      </c>
    </row>
    <row r="21" s="148" customFormat="1" spans="1:17">
      <c r="A21" s="85">
        <v>15</v>
      </c>
      <c r="B21" s="234" t="s">
        <v>165</v>
      </c>
      <c r="C21" s="234" t="s">
        <v>166</v>
      </c>
      <c r="D21" s="234" t="s">
        <v>30</v>
      </c>
      <c r="E21" s="234" t="s">
        <v>88</v>
      </c>
      <c r="F21" s="234">
        <v>1</v>
      </c>
      <c r="G21" s="236">
        <v>0.7538</v>
      </c>
      <c r="H21" s="237" t="s">
        <v>30</v>
      </c>
      <c r="I21" s="85" t="s">
        <v>30</v>
      </c>
      <c r="J21" s="85" t="s">
        <v>30</v>
      </c>
      <c r="K21" s="241" t="s">
        <v>30</v>
      </c>
      <c r="L21" s="241"/>
      <c r="M21" s="241"/>
      <c r="N21" s="236" t="s">
        <v>138</v>
      </c>
      <c r="O21" s="85" t="s">
        <v>30</v>
      </c>
      <c r="P21" s="242">
        <f t="shared" si="1"/>
        <v>0.7538</v>
      </c>
      <c r="Q21" s="85" t="s">
        <v>30</v>
      </c>
    </row>
    <row r="22" s="148" customFormat="1" spans="1:17">
      <c r="A22" s="85">
        <v>16</v>
      </c>
      <c r="B22" s="234" t="s">
        <v>167</v>
      </c>
      <c r="C22" s="234" t="s">
        <v>168</v>
      </c>
      <c r="D22" s="234" t="s">
        <v>30</v>
      </c>
      <c r="E22" s="234" t="s">
        <v>88</v>
      </c>
      <c r="F22" s="234">
        <v>1</v>
      </c>
      <c r="G22" s="236">
        <v>0.7538</v>
      </c>
      <c r="H22" s="237" t="s">
        <v>30</v>
      </c>
      <c r="I22" s="85" t="s">
        <v>30</v>
      </c>
      <c r="J22" s="85" t="s">
        <v>30</v>
      </c>
      <c r="K22" s="241" t="s">
        <v>30</v>
      </c>
      <c r="L22" s="241"/>
      <c r="M22" s="241"/>
      <c r="N22" s="236" t="s">
        <v>138</v>
      </c>
      <c r="O22" s="85" t="s">
        <v>30</v>
      </c>
      <c r="P22" s="242">
        <f t="shared" si="1"/>
        <v>0.7538</v>
      </c>
      <c r="Q22" s="85" t="s">
        <v>30</v>
      </c>
    </row>
    <row r="23" s="148" customFormat="1" spans="1:17">
      <c r="A23" s="85">
        <v>17</v>
      </c>
      <c r="B23" s="234" t="s">
        <v>169</v>
      </c>
      <c r="C23" s="234" t="s">
        <v>170</v>
      </c>
      <c r="D23" s="234" t="s">
        <v>30</v>
      </c>
      <c r="E23" s="234" t="s">
        <v>88</v>
      </c>
      <c r="F23" s="234">
        <v>1</v>
      </c>
      <c r="G23" s="236">
        <v>0.13</v>
      </c>
      <c r="H23" s="237" t="s">
        <v>30</v>
      </c>
      <c r="I23" s="85" t="s">
        <v>30</v>
      </c>
      <c r="J23" s="85" t="s">
        <v>30</v>
      </c>
      <c r="K23" s="241" t="s">
        <v>30</v>
      </c>
      <c r="L23" s="241"/>
      <c r="M23" s="241"/>
      <c r="N23" s="236" t="s">
        <v>138</v>
      </c>
      <c r="O23" s="85" t="s">
        <v>30</v>
      </c>
      <c r="P23" s="242">
        <f t="shared" si="1"/>
        <v>0.13</v>
      </c>
      <c r="Q23" s="85" t="s">
        <v>30</v>
      </c>
    </row>
    <row r="24" s="148" customFormat="1" spans="1:17">
      <c r="A24" s="85">
        <v>18</v>
      </c>
      <c r="B24" s="234" t="s">
        <v>169</v>
      </c>
      <c r="C24" s="234" t="s">
        <v>170</v>
      </c>
      <c r="D24" s="234" t="s">
        <v>30</v>
      </c>
      <c r="E24" s="234" t="s">
        <v>88</v>
      </c>
      <c r="F24" s="234">
        <v>1</v>
      </c>
      <c r="G24" s="236">
        <v>0.13</v>
      </c>
      <c r="H24" s="237" t="s">
        <v>30</v>
      </c>
      <c r="I24" s="85" t="s">
        <v>30</v>
      </c>
      <c r="J24" s="85" t="s">
        <v>30</v>
      </c>
      <c r="K24" s="241" t="s">
        <v>30</v>
      </c>
      <c r="L24" s="241"/>
      <c r="M24" s="241"/>
      <c r="N24" s="236" t="s">
        <v>138</v>
      </c>
      <c r="O24" s="85" t="s">
        <v>30</v>
      </c>
      <c r="P24" s="242">
        <f t="shared" si="1"/>
        <v>0.13</v>
      </c>
      <c r="Q24" s="85" t="s">
        <v>30</v>
      </c>
    </row>
    <row r="25" s="148" customFormat="1" spans="1:17">
      <c r="A25" s="85">
        <v>19</v>
      </c>
      <c r="B25" s="234" t="s">
        <v>169</v>
      </c>
      <c r="C25" s="234" t="s">
        <v>170</v>
      </c>
      <c r="D25" s="234" t="s">
        <v>30</v>
      </c>
      <c r="E25" s="234" t="s">
        <v>88</v>
      </c>
      <c r="F25" s="234">
        <v>1</v>
      </c>
      <c r="G25" s="236">
        <v>0.13</v>
      </c>
      <c r="H25" s="237" t="s">
        <v>30</v>
      </c>
      <c r="I25" s="85" t="s">
        <v>30</v>
      </c>
      <c r="J25" s="85" t="s">
        <v>30</v>
      </c>
      <c r="K25" s="241" t="s">
        <v>30</v>
      </c>
      <c r="L25" s="241"/>
      <c r="M25" s="241"/>
      <c r="N25" s="236" t="s">
        <v>138</v>
      </c>
      <c r="O25" s="85" t="s">
        <v>30</v>
      </c>
      <c r="P25" s="242">
        <f t="shared" si="1"/>
        <v>0.13</v>
      </c>
      <c r="Q25" s="85" t="s">
        <v>30</v>
      </c>
    </row>
    <row r="26" s="148" customFormat="1" spans="1:17">
      <c r="A26" s="85">
        <v>20</v>
      </c>
      <c r="B26" s="234" t="s">
        <v>169</v>
      </c>
      <c r="C26" s="234" t="s">
        <v>170</v>
      </c>
      <c r="D26" s="234" t="s">
        <v>30</v>
      </c>
      <c r="E26" s="234" t="s">
        <v>88</v>
      </c>
      <c r="F26" s="234">
        <v>1</v>
      </c>
      <c r="G26" s="236">
        <v>0.13</v>
      </c>
      <c r="H26" s="237" t="s">
        <v>30</v>
      </c>
      <c r="I26" s="85" t="s">
        <v>30</v>
      </c>
      <c r="J26" s="85" t="s">
        <v>30</v>
      </c>
      <c r="K26" s="241" t="s">
        <v>30</v>
      </c>
      <c r="L26" s="241"/>
      <c r="M26" s="241"/>
      <c r="N26" s="236" t="s">
        <v>138</v>
      </c>
      <c r="O26" s="85" t="s">
        <v>30</v>
      </c>
      <c r="P26" s="242">
        <f t="shared" si="1"/>
        <v>0.13</v>
      </c>
      <c r="Q26" s="85" t="s">
        <v>30</v>
      </c>
    </row>
    <row r="27" s="148" customFormat="1" spans="1:17">
      <c r="A27" s="85">
        <v>21</v>
      </c>
      <c r="B27" s="234" t="s">
        <v>171</v>
      </c>
      <c r="C27" s="234" t="s">
        <v>172</v>
      </c>
      <c r="D27" s="234" t="s">
        <v>30</v>
      </c>
      <c r="E27" s="234" t="s">
        <v>88</v>
      </c>
      <c r="F27" s="234">
        <v>2</v>
      </c>
      <c r="G27" s="236">
        <v>1.546</v>
      </c>
      <c r="H27" s="237" t="s">
        <v>30</v>
      </c>
      <c r="I27" s="85" t="s">
        <v>30</v>
      </c>
      <c r="J27" s="85" t="s">
        <v>30</v>
      </c>
      <c r="K27" s="241" t="s">
        <v>30</v>
      </c>
      <c r="L27" s="241"/>
      <c r="M27" s="241"/>
      <c r="N27" s="236" t="s">
        <v>138</v>
      </c>
      <c r="O27" s="85" t="s">
        <v>30</v>
      </c>
      <c r="P27" s="242">
        <f t="shared" si="1"/>
        <v>3.092</v>
      </c>
      <c r="Q27" s="85" t="s">
        <v>30</v>
      </c>
    </row>
    <row r="28" s="148" customFormat="1" spans="1:17">
      <c r="A28" s="85">
        <v>22</v>
      </c>
      <c r="B28" s="234" t="s">
        <v>173</v>
      </c>
      <c r="C28" s="234" t="s">
        <v>174</v>
      </c>
      <c r="D28" s="234" t="s">
        <v>30</v>
      </c>
      <c r="E28" s="234" t="s">
        <v>88</v>
      </c>
      <c r="F28" s="234">
        <v>3</v>
      </c>
      <c r="G28" s="236">
        <v>0.604</v>
      </c>
      <c r="H28" s="237" t="s">
        <v>30</v>
      </c>
      <c r="I28" s="85" t="s">
        <v>30</v>
      </c>
      <c r="J28" s="85" t="s">
        <v>30</v>
      </c>
      <c r="K28" s="241" t="s">
        <v>30</v>
      </c>
      <c r="L28" s="241"/>
      <c r="M28" s="241"/>
      <c r="N28" s="236" t="s">
        <v>138</v>
      </c>
      <c r="O28" s="85" t="s">
        <v>30</v>
      </c>
      <c r="P28" s="242">
        <f t="shared" si="1"/>
        <v>1.812</v>
      </c>
      <c r="Q28" s="85" t="s">
        <v>30</v>
      </c>
    </row>
    <row r="29" s="148" customFormat="1" spans="1:17">
      <c r="A29" s="85">
        <v>23</v>
      </c>
      <c r="B29" s="234" t="s">
        <v>175</v>
      </c>
      <c r="C29" s="234" t="s">
        <v>176</v>
      </c>
      <c r="D29" s="234" t="s">
        <v>30</v>
      </c>
      <c r="E29" s="234" t="s">
        <v>88</v>
      </c>
      <c r="F29" s="234">
        <v>2</v>
      </c>
      <c r="G29" s="236">
        <v>0.343</v>
      </c>
      <c r="H29" s="237" t="s">
        <v>30</v>
      </c>
      <c r="I29" s="85" t="s">
        <v>30</v>
      </c>
      <c r="J29" s="85" t="s">
        <v>30</v>
      </c>
      <c r="K29" s="241" t="s">
        <v>30</v>
      </c>
      <c r="L29" s="241"/>
      <c r="M29" s="241"/>
      <c r="N29" s="236" t="s">
        <v>138</v>
      </c>
      <c r="O29" s="85" t="s">
        <v>30</v>
      </c>
      <c r="P29" s="242">
        <f t="shared" si="1"/>
        <v>0.686</v>
      </c>
      <c r="Q29" s="85" t="s">
        <v>30</v>
      </c>
    </row>
    <row r="30" s="148" customFormat="1" spans="1:17">
      <c r="A30" s="85">
        <v>24</v>
      </c>
      <c r="B30" s="234" t="s">
        <v>177</v>
      </c>
      <c r="C30" s="234" t="s">
        <v>178</v>
      </c>
      <c r="D30" s="234" t="s">
        <v>30</v>
      </c>
      <c r="E30" s="234" t="s">
        <v>88</v>
      </c>
      <c r="F30" s="234">
        <v>2</v>
      </c>
      <c r="G30" s="236">
        <v>0.5</v>
      </c>
      <c r="H30" s="237" t="s">
        <v>30</v>
      </c>
      <c r="I30" s="85" t="s">
        <v>30</v>
      </c>
      <c r="J30" s="85" t="s">
        <v>30</v>
      </c>
      <c r="K30" s="241" t="s">
        <v>30</v>
      </c>
      <c r="L30" s="241"/>
      <c r="M30" s="241"/>
      <c r="N30" s="236" t="s">
        <v>138</v>
      </c>
      <c r="O30" s="85" t="s">
        <v>30</v>
      </c>
      <c r="P30" s="242">
        <f t="shared" si="1"/>
        <v>1</v>
      </c>
      <c r="Q30" s="85" t="s">
        <v>30</v>
      </c>
    </row>
    <row r="31" s="148" customFormat="1" spans="1:17">
      <c r="A31" s="85">
        <v>25</v>
      </c>
      <c r="B31" s="234" t="s">
        <v>179</v>
      </c>
      <c r="C31" s="234" t="s">
        <v>180</v>
      </c>
      <c r="D31" s="234" t="s">
        <v>30</v>
      </c>
      <c r="E31" s="234" t="s">
        <v>88</v>
      </c>
      <c r="F31" s="234">
        <v>2</v>
      </c>
      <c r="G31" s="236">
        <v>0.68</v>
      </c>
      <c r="H31" s="237" t="s">
        <v>30</v>
      </c>
      <c r="I31" s="85" t="s">
        <v>30</v>
      </c>
      <c r="J31" s="85" t="s">
        <v>30</v>
      </c>
      <c r="K31" s="241" t="s">
        <v>30</v>
      </c>
      <c r="L31" s="241"/>
      <c r="M31" s="241"/>
      <c r="N31" s="236" t="s">
        <v>138</v>
      </c>
      <c r="O31" s="85" t="s">
        <v>30</v>
      </c>
      <c r="P31" s="242">
        <f t="shared" si="1"/>
        <v>1.36</v>
      </c>
      <c r="Q31" s="85" t="s">
        <v>30</v>
      </c>
    </row>
    <row r="32" s="148" customFormat="1" spans="1:17">
      <c r="A32" s="85">
        <v>26</v>
      </c>
      <c r="B32" s="234" t="s">
        <v>181</v>
      </c>
      <c r="C32" s="234" t="s">
        <v>182</v>
      </c>
      <c r="D32" s="234" t="s">
        <v>30</v>
      </c>
      <c r="E32" s="234" t="s">
        <v>88</v>
      </c>
      <c r="F32" s="234">
        <v>2</v>
      </c>
      <c r="G32" s="236">
        <v>0.837</v>
      </c>
      <c r="H32" s="237" t="s">
        <v>30</v>
      </c>
      <c r="I32" s="85" t="s">
        <v>30</v>
      </c>
      <c r="J32" s="85" t="s">
        <v>30</v>
      </c>
      <c r="K32" s="241" t="s">
        <v>30</v>
      </c>
      <c r="L32" s="241"/>
      <c r="M32" s="241"/>
      <c r="N32" s="236" t="s">
        <v>138</v>
      </c>
      <c r="O32" s="85" t="s">
        <v>30</v>
      </c>
      <c r="P32" s="242">
        <f t="shared" si="1"/>
        <v>1.674</v>
      </c>
      <c r="Q32" s="85" t="s">
        <v>30</v>
      </c>
    </row>
    <row r="33" s="148" customFormat="1" spans="1:17">
      <c r="A33" s="85">
        <v>27</v>
      </c>
      <c r="B33" s="234" t="s">
        <v>183</v>
      </c>
      <c r="C33" s="234" t="s">
        <v>184</v>
      </c>
      <c r="D33" s="234" t="s">
        <v>30</v>
      </c>
      <c r="E33" s="234" t="s">
        <v>88</v>
      </c>
      <c r="F33" s="234">
        <v>1</v>
      </c>
      <c r="G33" s="236">
        <v>0.509</v>
      </c>
      <c r="H33" s="237" t="s">
        <v>30</v>
      </c>
      <c r="I33" s="85" t="s">
        <v>30</v>
      </c>
      <c r="J33" s="85" t="s">
        <v>30</v>
      </c>
      <c r="K33" s="241" t="s">
        <v>30</v>
      </c>
      <c r="L33" s="241"/>
      <c r="M33" s="241"/>
      <c r="N33" s="236" t="s">
        <v>138</v>
      </c>
      <c r="O33" s="85" t="s">
        <v>30</v>
      </c>
      <c r="P33" s="242">
        <f t="shared" si="1"/>
        <v>0.509</v>
      </c>
      <c r="Q33" s="85" t="s">
        <v>30</v>
      </c>
    </row>
    <row r="34" s="148" customFormat="1" spans="1:17">
      <c r="A34" s="85">
        <v>28</v>
      </c>
      <c r="B34" s="234" t="s">
        <v>185</v>
      </c>
      <c r="C34" s="234" t="s">
        <v>186</v>
      </c>
      <c r="D34" s="234" t="s">
        <v>30</v>
      </c>
      <c r="E34" s="234" t="s">
        <v>88</v>
      </c>
      <c r="F34" s="234">
        <v>1</v>
      </c>
      <c r="G34" s="236">
        <v>0.3</v>
      </c>
      <c r="H34" s="237" t="s">
        <v>30</v>
      </c>
      <c r="I34" s="85" t="s">
        <v>30</v>
      </c>
      <c r="J34" s="85" t="s">
        <v>30</v>
      </c>
      <c r="K34" s="241" t="s">
        <v>30</v>
      </c>
      <c r="L34" s="241"/>
      <c r="M34" s="241"/>
      <c r="N34" s="236" t="s">
        <v>138</v>
      </c>
      <c r="O34" s="85" t="s">
        <v>30</v>
      </c>
      <c r="P34" s="242">
        <f t="shared" si="1"/>
        <v>0.3</v>
      </c>
      <c r="Q34" s="85" t="s">
        <v>30</v>
      </c>
    </row>
    <row r="35" s="148" customFormat="1" spans="1:17">
      <c r="A35" s="85">
        <v>29</v>
      </c>
      <c r="B35" s="234" t="s">
        <v>187</v>
      </c>
      <c r="C35" s="234" t="s">
        <v>188</v>
      </c>
      <c r="D35" s="234" t="s">
        <v>30</v>
      </c>
      <c r="E35" s="234" t="s">
        <v>88</v>
      </c>
      <c r="F35" s="234">
        <v>1</v>
      </c>
      <c r="G35" s="236">
        <v>15.18</v>
      </c>
      <c r="H35" s="237" t="s">
        <v>30</v>
      </c>
      <c r="I35" s="85" t="s">
        <v>30</v>
      </c>
      <c r="J35" s="85" t="s">
        <v>30</v>
      </c>
      <c r="K35" s="241" t="s">
        <v>30</v>
      </c>
      <c r="L35" s="241"/>
      <c r="M35" s="241"/>
      <c r="N35" s="236" t="s">
        <v>138</v>
      </c>
      <c r="O35" s="85" t="s">
        <v>30</v>
      </c>
      <c r="P35" s="242">
        <f t="shared" si="1"/>
        <v>15.18</v>
      </c>
      <c r="Q35" s="85" t="s">
        <v>30</v>
      </c>
    </row>
    <row r="36" s="148" customFormat="1" spans="1:17">
      <c r="A36" s="85">
        <v>30</v>
      </c>
      <c r="B36" s="234" t="s">
        <v>189</v>
      </c>
      <c r="C36" s="234" t="s">
        <v>190</v>
      </c>
      <c r="D36" s="234" t="s">
        <v>30</v>
      </c>
      <c r="E36" s="234" t="s">
        <v>88</v>
      </c>
      <c r="F36" s="234">
        <v>1</v>
      </c>
      <c r="G36" s="236">
        <v>5.2</v>
      </c>
      <c r="H36" s="237" t="s">
        <v>30</v>
      </c>
      <c r="I36" s="85" t="s">
        <v>30</v>
      </c>
      <c r="J36" s="85" t="s">
        <v>30</v>
      </c>
      <c r="K36" s="241" t="s">
        <v>30</v>
      </c>
      <c r="L36" s="241"/>
      <c r="M36" s="241"/>
      <c r="N36" s="236" t="s">
        <v>138</v>
      </c>
      <c r="O36" s="85" t="s">
        <v>30</v>
      </c>
      <c r="P36" s="242">
        <f t="shared" si="1"/>
        <v>5.2</v>
      </c>
      <c r="Q36" s="85" t="s">
        <v>30</v>
      </c>
    </row>
    <row r="37" s="148" customFormat="1" ht="26" spans="1:17">
      <c r="A37" s="85">
        <v>31</v>
      </c>
      <c r="B37" s="234" t="s">
        <v>191</v>
      </c>
      <c r="C37" s="234" t="s">
        <v>192</v>
      </c>
      <c r="D37" s="234" t="s">
        <v>30</v>
      </c>
      <c r="E37" s="234" t="s">
        <v>88</v>
      </c>
      <c r="F37" s="234">
        <v>1</v>
      </c>
      <c r="G37" s="236">
        <v>0.503</v>
      </c>
      <c r="H37" s="237" t="s">
        <v>30</v>
      </c>
      <c r="I37" s="85" t="s">
        <v>30</v>
      </c>
      <c r="J37" s="85" t="s">
        <v>30</v>
      </c>
      <c r="K37" s="241" t="s">
        <v>30</v>
      </c>
      <c r="L37" s="241"/>
      <c r="M37" s="241"/>
      <c r="N37" s="236" t="s">
        <v>138</v>
      </c>
      <c r="O37" s="85" t="s">
        <v>30</v>
      </c>
      <c r="P37" s="242">
        <f t="shared" si="1"/>
        <v>0.503</v>
      </c>
      <c r="Q37" s="85" t="s">
        <v>30</v>
      </c>
    </row>
    <row r="38" s="148" customFormat="1" spans="1:17">
      <c r="A38" s="85">
        <v>32</v>
      </c>
      <c r="B38" s="234" t="s">
        <v>193</v>
      </c>
      <c r="C38" s="234" t="s">
        <v>194</v>
      </c>
      <c r="D38" s="234" t="s">
        <v>30</v>
      </c>
      <c r="E38" s="234" t="s">
        <v>88</v>
      </c>
      <c r="F38" s="234">
        <v>1</v>
      </c>
      <c r="G38" s="236">
        <v>16.6</v>
      </c>
      <c r="H38" s="237" t="s">
        <v>30</v>
      </c>
      <c r="I38" s="85" t="s">
        <v>30</v>
      </c>
      <c r="J38" s="85" t="s">
        <v>30</v>
      </c>
      <c r="K38" s="241" t="s">
        <v>30</v>
      </c>
      <c r="L38" s="241"/>
      <c r="M38" s="241"/>
      <c r="N38" s="236" t="s">
        <v>138</v>
      </c>
      <c r="O38" s="85" t="s">
        <v>30</v>
      </c>
      <c r="P38" s="242">
        <f t="shared" si="1"/>
        <v>16.6</v>
      </c>
      <c r="Q38" s="85" t="s">
        <v>30</v>
      </c>
    </row>
    <row r="39" s="148" customFormat="1" ht="26" spans="1:17">
      <c r="A39" s="85">
        <v>33</v>
      </c>
      <c r="B39" s="234" t="s">
        <v>195</v>
      </c>
      <c r="C39" s="234" t="s">
        <v>196</v>
      </c>
      <c r="D39" s="234" t="s">
        <v>30</v>
      </c>
      <c r="E39" s="234" t="s">
        <v>88</v>
      </c>
      <c r="F39" s="234">
        <v>1</v>
      </c>
      <c r="G39" s="236">
        <v>3.4345</v>
      </c>
      <c r="H39" s="237" t="s">
        <v>30</v>
      </c>
      <c r="I39" s="85" t="s">
        <v>30</v>
      </c>
      <c r="J39" s="85" t="s">
        <v>30</v>
      </c>
      <c r="K39" s="241" t="s">
        <v>30</v>
      </c>
      <c r="L39" s="241"/>
      <c r="M39" s="241"/>
      <c r="N39" s="236" t="s">
        <v>138</v>
      </c>
      <c r="O39" s="85" t="s">
        <v>30</v>
      </c>
      <c r="P39" s="242">
        <f t="shared" si="1"/>
        <v>3.4345</v>
      </c>
      <c r="Q39" s="85" t="s">
        <v>30</v>
      </c>
    </row>
    <row r="40" s="148" customFormat="1" spans="1:17">
      <c r="A40" s="85">
        <v>34</v>
      </c>
      <c r="B40" s="234" t="s">
        <v>197</v>
      </c>
      <c r="C40" s="234" t="s">
        <v>198</v>
      </c>
      <c r="D40" s="234" t="s">
        <v>30</v>
      </c>
      <c r="E40" s="234" t="s">
        <v>88</v>
      </c>
      <c r="F40" s="234">
        <v>1</v>
      </c>
      <c r="G40" s="236">
        <v>1.67</v>
      </c>
      <c r="H40" s="237" t="s">
        <v>30</v>
      </c>
      <c r="I40" s="85" t="s">
        <v>30</v>
      </c>
      <c r="J40" s="85" t="s">
        <v>30</v>
      </c>
      <c r="K40" s="241" t="s">
        <v>30</v>
      </c>
      <c r="L40" s="241"/>
      <c r="M40" s="241"/>
      <c r="N40" s="236" t="s">
        <v>138</v>
      </c>
      <c r="O40" s="85" t="s">
        <v>30</v>
      </c>
      <c r="P40" s="242">
        <f t="shared" si="1"/>
        <v>1.67</v>
      </c>
      <c r="Q40" s="85" t="s">
        <v>30</v>
      </c>
    </row>
    <row r="41" s="148" customFormat="1" spans="1:17">
      <c r="A41" s="85">
        <v>35</v>
      </c>
      <c r="B41" s="234" t="s">
        <v>199</v>
      </c>
      <c r="C41" s="234" t="s">
        <v>200</v>
      </c>
      <c r="D41" s="234" t="s">
        <v>30</v>
      </c>
      <c r="E41" s="234" t="s">
        <v>88</v>
      </c>
      <c r="F41" s="234">
        <v>1</v>
      </c>
      <c r="G41" s="236">
        <v>4.4</v>
      </c>
      <c r="H41" s="237" t="s">
        <v>30</v>
      </c>
      <c r="I41" s="85" t="s">
        <v>30</v>
      </c>
      <c r="J41" s="85" t="s">
        <v>30</v>
      </c>
      <c r="K41" s="241" t="s">
        <v>30</v>
      </c>
      <c r="L41" s="241"/>
      <c r="M41" s="241"/>
      <c r="N41" s="236" t="s">
        <v>138</v>
      </c>
      <c r="O41" s="85" t="s">
        <v>30</v>
      </c>
      <c r="P41" s="242">
        <f t="shared" si="1"/>
        <v>4.4</v>
      </c>
      <c r="Q41" s="85" t="s">
        <v>30</v>
      </c>
    </row>
    <row r="42" s="148" customFormat="1" spans="1:17">
      <c r="A42" s="85">
        <v>36</v>
      </c>
      <c r="B42" s="234" t="s">
        <v>201</v>
      </c>
      <c r="C42" s="234" t="s">
        <v>202</v>
      </c>
      <c r="D42" s="234" t="s">
        <v>30</v>
      </c>
      <c r="E42" s="234" t="s">
        <v>88</v>
      </c>
      <c r="F42" s="234">
        <v>2</v>
      </c>
      <c r="G42" s="236">
        <v>2.3</v>
      </c>
      <c r="H42" s="237" t="s">
        <v>30</v>
      </c>
      <c r="I42" s="85" t="s">
        <v>30</v>
      </c>
      <c r="J42" s="85" t="s">
        <v>30</v>
      </c>
      <c r="K42" s="241" t="s">
        <v>30</v>
      </c>
      <c r="L42" s="241"/>
      <c r="M42" s="241"/>
      <c r="N42" s="236" t="s">
        <v>138</v>
      </c>
      <c r="O42" s="85" t="s">
        <v>30</v>
      </c>
      <c r="P42" s="242">
        <f t="shared" si="1"/>
        <v>4.6</v>
      </c>
      <c r="Q42" s="85" t="s">
        <v>30</v>
      </c>
    </row>
    <row r="43" s="148" customFormat="1" spans="1:17">
      <c r="A43" s="85">
        <v>37</v>
      </c>
      <c r="B43" s="234" t="s">
        <v>203</v>
      </c>
      <c r="C43" s="234" t="s">
        <v>204</v>
      </c>
      <c r="D43" s="234" t="s">
        <v>30</v>
      </c>
      <c r="E43" s="234" t="s">
        <v>88</v>
      </c>
      <c r="F43" s="234">
        <v>1</v>
      </c>
      <c r="G43" s="236">
        <v>0.11</v>
      </c>
      <c r="H43" s="237" t="s">
        <v>30</v>
      </c>
      <c r="I43" s="85" t="s">
        <v>30</v>
      </c>
      <c r="J43" s="85" t="s">
        <v>30</v>
      </c>
      <c r="K43" s="241" t="s">
        <v>30</v>
      </c>
      <c r="L43" s="241"/>
      <c r="M43" s="241"/>
      <c r="N43" s="236" t="s">
        <v>138</v>
      </c>
      <c r="O43" s="85" t="s">
        <v>30</v>
      </c>
      <c r="P43" s="242">
        <f t="shared" si="1"/>
        <v>0.11</v>
      </c>
      <c r="Q43" s="85" t="s">
        <v>30</v>
      </c>
    </row>
    <row r="44" s="148" customFormat="1" spans="1:17">
      <c r="A44" s="85">
        <v>38</v>
      </c>
      <c r="B44" s="234" t="s">
        <v>205</v>
      </c>
      <c r="C44" s="234" t="s">
        <v>206</v>
      </c>
      <c r="D44" s="234" t="s">
        <v>30</v>
      </c>
      <c r="E44" s="234" t="s">
        <v>88</v>
      </c>
      <c r="F44" s="234">
        <v>1</v>
      </c>
      <c r="G44" s="236">
        <v>0.9</v>
      </c>
      <c r="H44" s="237" t="s">
        <v>30</v>
      </c>
      <c r="I44" s="85" t="s">
        <v>30</v>
      </c>
      <c r="J44" s="85" t="s">
        <v>30</v>
      </c>
      <c r="K44" s="241" t="s">
        <v>30</v>
      </c>
      <c r="L44" s="241"/>
      <c r="M44" s="241"/>
      <c r="N44" s="236" t="s">
        <v>138</v>
      </c>
      <c r="O44" s="85" t="s">
        <v>30</v>
      </c>
      <c r="P44" s="242">
        <f t="shared" si="1"/>
        <v>0.9</v>
      </c>
      <c r="Q44" s="85" t="s">
        <v>30</v>
      </c>
    </row>
    <row r="45" s="148" customFormat="1" spans="1:17">
      <c r="A45" s="85">
        <v>39</v>
      </c>
      <c r="B45" s="234" t="s">
        <v>207</v>
      </c>
      <c r="C45" s="234" t="s">
        <v>208</v>
      </c>
      <c r="D45" s="234" t="s">
        <v>30</v>
      </c>
      <c r="E45" s="234" t="s">
        <v>88</v>
      </c>
      <c r="F45" s="234">
        <v>1</v>
      </c>
      <c r="G45" s="236">
        <v>285.590719010661</v>
      </c>
      <c r="H45" s="237" t="s">
        <v>30</v>
      </c>
      <c r="I45" s="85" t="s">
        <v>30</v>
      </c>
      <c r="J45" s="85" t="s">
        <v>30</v>
      </c>
      <c r="K45" s="241" t="s">
        <v>30</v>
      </c>
      <c r="L45" s="241"/>
      <c r="M45" s="241"/>
      <c r="N45" s="236" t="s">
        <v>138</v>
      </c>
      <c r="O45" s="85" t="s">
        <v>30</v>
      </c>
      <c r="P45" s="242">
        <f t="shared" si="1"/>
        <v>285.590719010661</v>
      </c>
      <c r="Q45" s="85" t="s">
        <v>30</v>
      </c>
    </row>
    <row r="46" s="148" customFormat="1" spans="1:17">
      <c r="A46" s="85">
        <v>40</v>
      </c>
      <c r="B46" s="234" t="s">
        <v>209</v>
      </c>
      <c r="C46" s="234" t="s">
        <v>210</v>
      </c>
      <c r="D46" s="234" t="s">
        <v>30</v>
      </c>
      <c r="E46" s="234" t="s">
        <v>88</v>
      </c>
      <c r="F46" s="234">
        <v>1</v>
      </c>
      <c r="G46" s="236">
        <v>22.1031</v>
      </c>
      <c r="H46" s="237" t="s">
        <v>30</v>
      </c>
      <c r="I46" s="85" t="s">
        <v>30</v>
      </c>
      <c r="J46" s="85" t="s">
        <v>30</v>
      </c>
      <c r="K46" s="241" t="s">
        <v>30</v>
      </c>
      <c r="L46" s="241"/>
      <c r="M46" s="241"/>
      <c r="N46" s="236" t="s">
        <v>138</v>
      </c>
      <c r="O46" s="85" t="s">
        <v>30</v>
      </c>
      <c r="P46" s="242">
        <f t="shared" si="1"/>
        <v>22.1031</v>
      </c>
      <c r="Q46" s="85" t="s">
        <v>30</v>
      </c>
    </row>
    <row r="47" s="148" customFormat="1" spans="1:17">
      <c r="A47" s="85">
        <v>41</v>
      </c>
      <c r="B47" s="234" t="s">
        <v>209</v>
      </c>
      <c r="C47" s="234" t="s">
        <v>210</v>
      </c>
      <c r="D47" s="234" t="s">
        <v>30</v>
      </c>
      <c r="E47" s="234" t="s">
        <v>88</v>
      </c>
      <c r="F47" s="234">
        <v>1</v>
      </c>
      <c r="G47" s="236">
        <v>22.1031</v>
      </c>
      <c r="H47" s="237" t="s">
        <v>30</v>
      </c>
      <c r="I47" s="85" t="s">
        <v>30</v>
      </c>
      <c r="J47" s="85" t="s">
        <v>30</v>
      </c>
      <c r="K47" s="241" t="s">
        <v>30</v>
      </c>
      <c r="L47" s="241"/>
      <c r="M47" s="241"/>
      <c r="N47" s="236" t="s">
        <v>138</v>
      </c>
      <c r="O47" s="85" t="s">
        <v>30</v>
      </c>
      <c r="P47" s="242">
        <f t="shared" si="1"/>
        <v>22.1031</v>
      </c>
      <c r="Q47" s="85" t="s">
        <v>30</v>
      </c>
    </row>
    <row r="48" s="148" customFormat="1" spans="1:17">
      <c r="A48" s="85">
        <v>42</v>
      </c>
      <c r="B48" s="234"/>
      <c r="C48" s="234" t="s">
        <v>211</v>
      </c>
      <c r="D48" s="234" t="s">
        <v>30</v>
      </c>
      <c r="E48" s="234" t="s">
        <v>88</v>
      </c>
      <c r="F48" s="234">
        <v>1</v>
      </c>
      <c r="G48" s="236">
        <v>0.28</v>
      </c>
      <c r="H48" s="237" t="s">
        <v>30</v>
      </c>
      <c r="I48" s="85" t="s">
        <v>30</v>
      </c>
      <c r="J48" s="85" t="s">
        <v>30</v>
      </c>
      <c r="K48" s="241" t="s">
        <v>30</v>
      </c>
      <c r="L48" s="241"/>
      <c r="M48" s="241"/>
      <c r="N48" s="236" t="s">
        <v>138</v>
      </c>
      <c r="O48" s="85" t="s">
        <v>30</v>
      </c>
      <c r="P48" s="242">
        <f t="shared" si="1"/>
        <v>0.28</v>
      </c>
      <c r="Q48" s="85" t="s">
        <v>30</v>
      </c>
    </row>
    <row r="49" s="148" customFormat="1" ht="26" spans="1:17">
      <c r="A49" s="85">
        <v>43</v>
      </c>
      <c r="B49" s="234" t="s">
        <v>212</v>
      </c>
      <c r="C49" s="234" t="s">
        <v>213</v>
      </c>
      <c r="D49" s="234" t="s">
        <v>30</v>
      </c>
      <c r="E49" s="234" t="s">
        <v>88</v>
      </c>
      <c r="F49" s="234">
        <v>8</v>
      </c>
      <c r="G49" s="236">
        <v>0.2</v>
      </c>
      <c r="H49" s="237" t="s">
        <v>30</v>
      </c>
      <c r="I49" s="85" t="s">
        <v>30</v>
      </c>
      <c r="J49" s="85" t="s">
        <v>30</v>
      </c>
      <c r="K49" s="241" t="s">
        <v>30</v>
      </c>
      <c r="L49" s="241"/>
      <c r="M49" s="241"/>
      <c r="N49" s="236" t="s">
        <v>138</v>
      </c>
      <c r="O49" s="85" t="s">
        <v>30</v>
      </c>
      <c r="P49" s="242">
        <f t="shared" si="1"/>
        <v>1.6</v>
      </c>
      <c r="Q49" s="85" t="s">
        <v>30</v>
      </c>
    </row>
    <row r="50" s="148" customFormat="1" spans="1:17">
      <c r="A50" s="85">
        <v>44</v>
      </c>
      <c r="B50" s="234" t="s">
        <v>214</v>
      </c>
      <c r="C50" s="234" t="s">
        <v>215</v>
      </c>
      <c r="D50" s="234" t="s">
        <v>30</v>
      </c>
      <c r="E50" s="234" t="s">
        <v>88</v>
      </c>
      <c r="F50" s="234">
        <v>1</v>
      </c>
      <c r="G50" s="236">
        <v>3.6731</v>
      </c>
      <c r="H50" s="237" t="s">
        <v>30</v>
      </c>
      <c r="I50" s="85" t="s">
        <v>30</v>
      </c>
      <c r="J50" s="85" t="s">
        <v>30</v>
      </c>
      <c r="K50" s="241" t="s">
        <v>30</v>
      </c>
      <c r="L50" s="241"/>
      <c r="M50" s="241"/>
      <c r="N50" s="236" t="s">
        <v>138</v>
      </c>
      <c r="O50" s="85" t="s">
        <v>30</v>
      </c>
      <c r="P50" s="242">
        <f t="shared" si="1"/>
        <v>3.6731</v>
      </c>
      <c r="Q50" s="85" t="s">
        <v>30</v>
      </c>
    </row>
    <row r="51" s="148" customFormat="1" spans="1:17">
      <c r="A51" s="85">
        <v>45</v>
      </c>
      <c r="B51" s="234" t="s">
        <v>216</v>
      </c>
      <c r="C51" s="234" t="s">
        <v>217</v>
      </c>
      <c r="D51" s="234" t="s">
        <v>30</v>
      </c>
      <c r="E51" s="234" t="s">
        <v>88</v>
      </c>
      <c r="F51" s="234">
        <v>5</v>
      </c>
      <c r="G51" s="236">
        <v>0.105</v>
      </c>
      <c r="H51" s="237" t="s">
        <v>30</v>
      </c>
      <c r="I51" s="85" t="s">
        <v>30</v>
      </c>
      <c r="J51" s="85" t="s">
        <v>30</v>
      </c>
      <c r="K51" s="241" t="s">
        <v>30</v>
      </c>
      <c r="L51" s="241"/>
      <c r="M51" s="241"/>
      <c r="N51" s="236" t="s">
        <v>138</v>
      </c>
      <c r="O51" s="85" t="s">
        <v>30</v>
      </c>
      <c r="P51" s="242">
        <f t="shared" si="1"/>
        <v>0.525</v>
      </c>
      <c r="Q51" s="85" t="s">
        <v>30</v>
      </c>
    </row>
    <row r="52" s="148" customFormat="1" spans="1:17">
      <c r="A52" s="85">
        <v>46</v>
      </c>
      <c r="B52" s="234" t="s">
        <v>218</v>
      </c>
      <c r="C52" s="234" t="s">
        <v>219</v>
      </c>
      <c r="D52" s="234" t="s">
        <v>30</v>
      </c>
      <c r="E52" s="234" t="s">
        <v>88</v>
      </c>
      <c r="F52" s="234">
        <v>1</v>
      </c>
      <c r="G52" s="236">
        <v>1.7</v>
      </c>
      <c r="H52" s="237" t="s">
        <v>30</v>
      </c>
      <c r="I52" s="85" t="s">
        <v>30</v>
      </c>
      <c r="J52" s="85" t="s">
        <v>30</v>
      </c>
      <c r="K52" s="241" t="s">
        <v>30</v>
      </c>
      <c r="L52" s="241"/>
      <c r="M52" s="241"/>
      <c r="N52" s="236" t="s">
        <v>138</v>
      </c>
      <c r="O52" s="85" t="s">
        <v>30</v>
      </c>
      <c r="P52" s="242">
        <f t="shared" ref="P52:P91" si="2">G52*F52</f>
        <v>1.7</v>
      </c>
      <c r="Q52" s="85" t="s">
        <v>30</v>
      </c>
    </row>
    <row r="53" s="148" customFormat="1" spans="1:17">
      <c r="A53" s="85">
        <v>47</v>
      </c>
      <c r="B53" s="234" t="s">
        <v>220</v>
      </c>
      <c r="C53" s="234" t="s">
        <v>221</v>
      </c>
      <c r="D53" s="234" t="s">
        <v>30</v>
      </c>
      <c r="E53" s="234" t="s">
        <v>88</v>
      </c>
      <c r="F53" s="234">
        <v>1</v>
      </c>
      <c r="G53" s="236">
        <v>8.53</v>
      </c>
      <c r="H53" s="237" t="s">
        <v>30</v>
      </c>
      <c r="I53" s="85" t="s">
        <v>30</v>
      </c>
      <c r="J53" s="85" t="s">
        <v>30</v>
      </c>
      <c r="K53" s="241" t="s">
        <v>30</v>
      </c>
      <c r="L53" s="241"/>
      <c r="M53" s="241"/>
      <c r="N53" s="236" t="s">
        <v>138</v>
      </c>
      <c r="O53" s="85" t="s">
        <v>30</v>
      </c>
      <c r="P53" s="242">
        <f t="shared" si="2"/>
        <v>8.53</v>
      </c>
      <c r="Q53" s="85" t="s">
        <v>30</v>
      </c>
    </row>
    <row r="54" s="148" customFormat="1" spans="1:17">
      <c r="A54" s="85">
        <v>48</v>
      </c>
      <c r="B54" s="234" t="s">
        <v>222</v>
      </c>
      <c r="C54" s="234" t="s">
        <v>223</v>
      </c>
      <c r="D54" s="234" t="s">
        <v>30</v>
      </c>
      <c r="E54" s="234" t="s">
        <v>88</v>
      </c>
      <c r="F54" s="234">
        <v>1</v>
      </c>
      <c r="G54" s="236">
        <v>12.38</v>
      </c>
      <c r="H54" s="237" t="s">
        <v>30</v>
      </c>
      <c r="I54" s="85" t="s">
        <v>30</v>
      </c>
      <c r="J54" s="85" t="s">
        <v>30</v>
      </c>
      <c r="K54" s="241" t="s">
        <v>30</v>
      </c>
      <c r="L54" s="241"/>
      <c r="M54" s="241"/>
      <c r="N54" s="236" t="s">
        <v>138</v>
      </c>
      <c r="O54" s="85" t="s">
        <v>30</v>
      </c>
      <c r="P54" s="242">
        <f t="shared" si="2"/>
        <v>12.38</v>
      </c>
      <c r="Q54" s="85" t="s">
        <v>30</v>
      </c>
    </row>
    <row r="55" s="148" customFormat="1" spans="1:17">
      <c r="A55" s="85">
        <v>49</v>
      </c>
      <c r="B55" s="234" t="s">
        <v>224</v>
      </c>
      <c r="C55" s="234" t="s">
        <v>225</v>
      </c>
      <c r="D55" s="234" t="s">
        <v>30</v>
      </c>
      <c r="E55" s="234" t="s">
        <v>88</v>
      </c>
      <c r="F55" s="234">
        <v>1</v>
      </c>
      <c r="G55" s="238">
        <v>12.49</v>
      </c>
      <c r="H55" s="237" t="s">
        <v>30</v>
      </c>
      <c r="I55" s="85" t="s">
        <v>30</v>
      </c>
      <c r="J55" s="85" t="s">
        <v>30</v>
      </c>
      <c r="K55" s="241" t="s">
        <v>30</v>
      </c>
      <c r="L55" s="241"/>
      <c r="M55" s="241"/>
      <c r="N55" s="236" t="s">
        <v>138</v>
      </c>
      <c r="O55" s="85" t="s">
        <v>30</v>
      </c>
      <c r="P55" s="242">
        <f t="shared" si="2"/>
        <v>12.49</v>
      </c>
      <c r="Q55" s="85" t="s">
        <v>30</v>
      </c>
    </row>
    <row r="56" s="148" customFormat="1" spans="1:17">
      <c r="A56" s="85">
        <v>50</v>
      </c>
      <c r="B56" s="234" t="s">
        <v>226</v>
      </c>
      <c r="C56" s="234" t="s">
        <v>227</v>
      </c>
      <c r="D56" s="234" t="s">
        <v>30</v>
      </c>
      <c r="E56" s="234" t="s">
        <v>88</v>
      </c>
      <c r="F56" s="234">
        <v>6</v>
      </c>
      <c r="G56" s="236">
        <v>0.046</v>
      </c>
      <c r="H56" s="237" t="s">
        <v>30</v>
      </c>
      <c r="I56" s="85" t="s">
        <v>30</v>
      </c>
      <c r="J56" s="85" t="s">
        <v>30</v>
      </c>
      <c r="K56" s="241" t="s">
        <v>30</v>
      </c>
      <c r="L56" s="241"/>
      <c r="M56" s="241"/>
      <c r="N56" s="236" t="s">
        <v>138</v>
      </c>
      <c r="O56" s="85" t="s">
        <v>30</v>
      </c>
      <c r="P56" s="242">
        <f t="shared" si="2"/>
        <v>0.276</v>
      </c>
      <c r="Q56" s="85" t="s">
        <v>30</v>
      </c>
    </row>
    <row r="57" s="148" customFormat="1" spans="1:17">
      <c r="A57" s="85">
        <v>51</v>
      </c>
      <c r="B57" s="234" t="s">
        <v>145</v>
      </c>
      <c r="C57" s="234" t="s">
        <v>146</v>
      </c>
      <c r="D57" s="234" t="s">
        <v>30</v>
      </c>
      <c r="E57" s="234" t="s">
        <v>88</v>
      </c>
      <c r="F57" s="234">
        <v>4</v>
      </c>
      <c r="G57" s="236">
        <v>0.092</v>
      </c>
      <c r="H57" s="237" t="s">
        <v>30</v>
      </c>
      <c r="I57" s="85" t="s">
        <v>30</v>
      </c>
      <c r="J57" s="85" t="s">
        <v>30</v>
      </c>
      <c r="K57" s="241" t="s">
        <v>30</v>
      </c>
      <c r="L57" s="241"/>
      <c r="M57" s="241"/>
      <c r="N57" s="236" t="s">
        <v>138</v>
      </c>
      <c r="O57" s="85" t="s">
        <v>30</v>
      </c>
      <c r="P57" s="242">
        <f t="shared" si="2"/>
        <v>0.368</v>
      </c>
      <c r="Q57" s="85" t="s">
        <v>30</v>
      </c>
    </row>
    <row r="58" s="148" customFormat="1" spans="1:17">
      <c r="A58" s="85">
        <v>52</v>
      </c>
      <c r="B58" s="234" t="s">
        <v>228</v>
      </c>
      <c r="C58" s="234" t="s">
        <v>229</v>
      </c>
      <c r="D58" s="234" t="s">
        <v>30</v>
      </c>
      <c r="E58" s="234" t="s">
        <v>88</v>
      </c>
      <c r="F58" s="234">
        <v>1</v>
      </c>
      <c r="G58" s="236">
        <v>0.1111</v>
      </c>
      <c r="H58" s="237" t="s">
        <v>30</v>
      </c>
      <c r="I58" s="85" t="s">
        <v>30</v>
      </c>
      <c r="J58" s="85" t="s">
        <v>30</v>
      </c>
      <c r="K58" s="241" t="s">
        <v>30</v>
      </c>
      <c r="L58" s="241"/>
      <c r="M58" s="241"/>
      <c r="N58" s="236" t="s">
        <v>138</v>
      </c>
      <c r="O58" s="85" t="s">
        <v>30</v>
      </c>
      <c r="P58" s="242">
        <f t="shared" si="2"/>
        <v>0.1111</v>
      </c>
      <c r="Q58" s="85" t="s">
        <v>30</v>
      </c>
    </row>
    <row r="59" s="148" customFormat="1" spans="1:17">
      <c r="A59" s="85">
        <v>53</v>
      </c>
      <c r="B59" s="234" t="s">
        <v>230</v>
      </c>
      <c r="C59" s="234" t="s">
        <v>231</v>
      </c>
      <c r="D59" s="234" t="s">
        <v>30</v>
      </c>
      <c r="E59" s="234" t="s">
        <v>88</v>
      </c>
      <c r="F59" s="234">
        <v>1</v>
      </c>
      <c r="G59" s="236">
        <v>0.1111</v>
      </c>
      <c r="H59" s="237" t="s">
        <v>30</v>
      </c>
      <c r="I59" s="85" t="s">
        <v>30</v>
      </c>
      <c r="J59" s="85" t="s">
        <v>30</v>
      </c>
      <c r="K59" s="241" t="s">
        <v>30</v>
      </c>
      <c r="L59" s="241"/>
      <c r="M59" s="241"/>
      <c r="N59" s="236" t="s">
        <v>138</v>
      </c>
      <c r="O59" s="85" t="s">
        <v>30</v>
      </c>
      <c r="P59" s="242">
        <f t="shared" si="2"/>
        <v>0.1111</v>
      </c>
      <c r="Q59" s="85" t="s">
        <v>30</v>
      </c>
    </row>
    <row r="60" s="148" customFormat="1" spans="1:17">
      <c r="A60" s="85">
        <v>54</v>
      </c>
      <c r="B60" s="234" t="s">
        <v>232</v>
      </c>
      <c r="C60" s="234" t="s">
        <v>233</v>
      </c>
      <c r="D60" s="234" t="s">
        <v>30</v>
      </c>
      <c r="E60" s="234" t="s">
        <v>88</v>
      </c>
      <c r="F60" s="234">
        <v>1</v>
      </c>
      <c r="G60" s="236">
        <v>0.545575221238938</v>
      </c>
      <c r="H60" s="237" t="s">
        <v>30</v>
      </c>
      <c r="I60" s="85" t="s">
        <v>30</v>
      </c>
      <c r="J60" s="85" t="s">
        <v>30</v>
      </c>
      <c r="K60" s="241" t="s">
        <v>30</v>
      </c>
      <c r="L60" s="241"/>
      <c r="M60" s="241"/>
      <c r="N60" s="236" t="s">
        <v>138</v>
      </c>
      <c r="O60" s="85" t="s">
        <v>30</v>
      </c>
      <c r="P60" s="242">
        <f t="shared" si="2"/>
        <v>0.545575221238938</v>
      </c>
      <c r="Q60" s="85" t="s">
        <v>30</v>
      </c>
    </row>
    <row r="61" s="148" customFormat="1" spans="1:17">
      <c r="A61" s="85">
        <v>55</v>
      </c>
      <c r="B61" s="234" t="s">
        <v>234</v>
      </c>
      <c r="C61" s="234" t="s">
        <v>235</v>
      </c>
      <c r="D61" s="234" t="s">
        <v>30</v>
      </c>
      <c r="E61" s="234" t="s">
        <v>88</v>
      </c>
      <c r="F61" s="234">
        <v>1</v>
      </c>
      <c r="G61" s="236">
        <v>0.343274336283186</v>
      </c>
      <c r="H61" s="237" t="s">
        <v>30</v>
      </c>
      <c r="I61" s="85" t="s">
        <v>30</v>
      </c>
      <c r="J61" s="85" t="s">
        <v>30</v>
      </c>
      <c r="K61" s="241" t="s">
        <v>30</v>
      </c>
      <c r="L61" s="241"/>
      <c r="M61" s="241"/>
      <c r="N61" s="236" t="s">
        <v>138</v>
      </c>
      <c r="O61" s="85" t="s">
        <v>30</v>
      </c>
      <c r="P61" s="242">
        <f t="shared" si="2"/>
        <v>0.343274336283186</v>
      </c>
      <c r="Q61" s="85" t="s">
        <v>30</v>
      </c>
    </row>
    <row r="62" s="148" customFormat="1" spans="1:17">
      <c r="A62" s="85">
        <v>56</v>
      </c>
      <c r="B62" s="234" t="s">
        <v>236</v>
      </c>
      <c r="C62" s="234" t="s">
        <v>237</v>
      </c>
      <c r="D62" s="234" t="s">
        <v>30</v>
      </c>
      <c r="E62" s="234" t="s">
        <v>88</v>
      </c>
      <c r="F62" s="234">
        <v>1</v>
      </c>
      <c r="G62" s="236">
        <v>2.54867256637168</v>
      </c>
      <c r="H62" s="237" t="s">
        <v>30</v>
      </c>
      <c r="I62" s="85" t="s">
        <v>30</v>
      </c>
      <c r="J62" s="85" t="s">
        <v>30</v>
      </c>
      <c r="K62" s="241" t="s">
        <v>30</v>
      </c>
      <c r="L62" s="241"/>
      <c r="M62" s="241"/>
      <c r="N62" s="236" t="s">
        <v>138</v>
      </c>
      <c r="O62" s="85" t="s">
        <v>30</v>
      </c>
      <c r="P62" s="242">
        <f t="shared" si="2"/>
        <v>2.54867256637168</v>
      </c>
      <c r="Q62" s="85" t="s">
        <v>30</v>
      </c>
    </row>
    <row r="63" s="148" customFormat="1" spans="1:17">
      <c r="A63" s="85">
        <v>57</v>
      </c>
      <c r="B63" s="234" t="s">
        <v>238</v>
      </c>
      <c r="C63" s="234" t="s">
        <v>239</v>
      </c>
      <c r="D63" s="234" t="s">
        <v>30</v>
      </c>
      <c r="E63" s="234" t="s">
        <v>88</v>
      </c>
      <c r="F63" s="234">
        <v>1</v>
      </c>
      <c r="G63" s="236">
        <v>2.43716814159292</v>
      </c>
      <c r="H63" s="237" t="s">
        <v>30</v>
      </c>
      <c r="I63" s="85" t="s">
        <v>30</v>
      </c>
      <c r="J63" s="85" t="s">
        <v>30</v>
      </c>
      <c r="K63" s="241" t="s">
        <v>30</v>
      </c>
      <c r="L63" s="241"/>
      <c r="M63" s="241"/>
      <c r="N63" s="236" t="s">
        <v>138</v>
      </c>
      <c r="O63" s="85" t="s">
        <v>30</v>
      </c>
      <c r="P63" s="242">
        <f t="shared" si="2"/>
        <v>2.43716814159292</v>
      </c>
      <c r="Q63" s="85" t="s">
        <v>30</v>
      </c>
    </row>
    <row r="64" s="148" customFormat="1" spans="1:17">
      <c r="A64" s="85">
        <v>58</v>
      </c>
      <c r="B64" s="234" t="s">
        <v>240</v>
      </c>
      <c r="C64" s="234" t="s">
        <v>241</v>
      </c>
      <c r="D64" s="234" t="s">
        <v>30</v>
      </c>
      <c r="E64" s="234" t="s">
        <v>88</v>
      </c>
      <c r="F64" s="234">
        <v>1</v>
      </c>
      <c r="G64" s="236">
        <v>0.84424778761062</v>
      </c>
      <c r="H64" s="237" t="s">
        <v>30</v>
      </c>
      <c r="I64" s="85" t="s">
        <v>30</v>
      </c>
      <c r="J64" s="85" t="s">
        <v>30</v>
      </c>
      <c r="K64" s="241" t="s">
        <v>30</v>
      </c>
      <c r="L64" s="241"/>
      <c r="M64" s="241"/>
      <c r="N64" s="236" t="s">
        <v>138</v>
      </c>
      <c r="O64" s="85" t="s">
        <v>30</v>
      </c>
      <c r="P64" s="242">
        <f t="shared" si="2"/>
        <v>0.84424778761062</v>
      </c>
      <c r="Q64" s="85" t="s">
        <v>30</v>
      </c>
    </row>
    <row r="65" s="148" customFormat="1" spans="1:17">
      <c r="A65" s="85">
        <v>59</v>
      </c>
      <c r="B65" s="234" t="s">
        <v>242</v>
      </c>
      <c r="C65" s="234" t="s">
        <v>243</v>
      </c>
      <c r="D65" s="234" t="s">
        <v>30</v>
      </c>
      <c r="E65" s="234" t="s">
        <v>88</v>
      </c>
      <c r="F65" s="234">
        <v>1</v>
      </c>
      <c r="G65" s="236">
        <v>0.382300884955752</v>
      </c>
      <c r="H65" s="237" t="s">
        <v>30</v>
      </c>
      <c r="I65" s="85" t="s">
        <v>30</v>
      </c>
      <c r="J65" s="85" t="s">
        <v>30</v>
      </c>
      <c r="K65" s="241" t="s">
        <v>30</v>
      </c>
      <c r="L65" s="241"/>
      <c r="M65" s="241"/>
      <c r="N65" s="236" t="s">
        <v>138</v>
      </c>
      <c r="O65" s="85" t="s">
        <v>30</v>
      </c>
      <c r="P65" s="242">
        <f t="shared" si="2"/>
        <v>0.382300884955752</v>
      </c>
      <c r="Q65" s="85" t="s">
        <v>30</v>
      </c>
    </row>
    <row r="66" s="148" customFormat="1" spans="1:17">
      <c r="A66" s="85">
        <v>60</v>
      </c>
      <c r="B66" s="234" t="s">
        <v>244</v>
      </c>
      <c r="C66" s="234" t="s">
        <v>245</v>
      </c>
      <c r="D66" s="234" t="s">
        <v>30</v>
      </c>
      <c r="E66" s="234" t="s">
        <v>88</v>
      </c>
      <c r="F66" s="234">
        <v>1</v>
      </c>
      <c r="G66" s="236">
        <v>0.438053097345133</v>
      </c>
      <c r="H66" s="237" t="s">
        <v>30</v>
      </c>
      <c r="I66" s="85" t="s">
        <v>30</v>
      </c>
      <c r="J66" s="85" t="s">
        <v>30</v>
      </c>
      <c r="K66" s="241" t="s">
        <v>30</v>
      </c>
      <c r="L66" s="241"/>
      <c r="M66" s="241"/>
      <c r="N66" s="236" t="s">
        <v>138</v>
      </c>
      <c r="O66" s="85" t="s">
        <v>30</v>
      </c>
      <c r="P66" s="242">
        <f t="shared" si="2"/>
        <v>0.438053097345133</v>
      </c>
      <c r="Q66" s="85" t="s">
        <v>30</v>
      </c>
    </row>
    <row r="67" s="148" customFormat="1" spans="1:17">
      <c r="A67" s="85">
        <v>61</v>
      </c>
      <c r="B67" s="234" t="s">
        <v>246</v>
      </c>
      <c r="C67" s="234" t="s">
        <v>247</v>
      </c>
      <c r="D67" s="234" t="s">
        <v>30</v>
      </c>
      <c r="E67" s="234" t="s">
        <v>88</v>
      </c>
      <c r="F67" s="234">
        <v>1</v>
      </c>
      <c r="G67" s="236">
        <v>1.01150442477876</v>
      </c>
      <c r="H67" s="237" t="s">
        <v>30</v>
      </c>
      <c r="I67" s="85" t="s">
        <v>30</v>
      </c>
      <c r="J67" s="85" t="s">
        <v>30</v>
      </c>
      <c r="K67" s="241" t="s">
        <v>30</v>
      </c>
      <c r="L67" s="241"/>
      <c r="M67" s="241"/>
      <c r="N67" s="236" t="s">
        <v>138</v>
      </c>
      <c r="O67" s="85" t="s">
        <v>30</v>
      </c>
      <c r="P67" s="242">
        <f t="shared" si="2"/>
        <v>1.01150442477876</v>
      </c>
      <c r="Q67" s="85" t="s">
        <v>30</v>
      </c>
    </row>
    <row r="68" s="148" customFormat="1" spans="1:17">
      <c r="A68" s="85">
        <v>62</v>
      </c>
      <c r="B68" s="234" t="s">
        <v>248</v>
      </c>
      <c r="C68" s="234" t="s">
        <v>249</v>
      </c>
      <c r="D68" s="234" t="s">
        <v>30</v>
      </c>
      <c r="E68" s="234" t="s">
        <v>88</v>
      </c>
      <c r="F68" s="234">
        <v>1</v>
      </c>
      <c r="G68" s="236">
        <v>0.310619469026549</v>
      </c>
      <c r="H68" s="237" t="s">
        <v>30</v>
      </c>
      <c r="I68" s="85" t="s">
        <v>30</v>
      </c>
      <c r="J68" s="85" t="s">
        <v>30</v>
      </c>
      <c r="K68" s="241" t="s">
        <v>30</v>
      </c>
      <c r="L68" s="241"/>
      <c r="M68" s="241"/>
      <c r="N68" s="236" t="s">
        <v>138</v>
      </c>
      <c r="O68" s="85" t="s">
        <v>30</v>
      </c>
      <c r="P68" s="242">
        <f t="shared" si="2"/>
        <v>0.310619469026549</v>
      </c>
      <c r="Q68" s="85" t="s">
        <v>30</v>
      </c>
    </row>
    <row r="69" s="148" customFormat="1" spans="1:17">
      <c r="A69" s="85">
        <v>63</v>
      </c>
      <c r="B69" s="234" t="s">
        <v>250</v>
      </c>
      <c r="C69" s="234" t="s">
        <v>251</v>
      </c>
      <c r="D69" s="234" t="s">
        <v>30</v>
      </c>
      <c r="E69" s="234" t="s">
        <v>88</v>
      </c>
      <c r="F69" s="234">
        <v>1</v>
      </c>
      <c r="G69" s="236">
        <v>1.01150442477876</v>
      </c>
      <c r="H69" s="237" t="s">
        <v>30</v>
      </c>
      <c r="I69" s="85" t="s">
        <v>30</v>
      </c>
      <c r="J69" s="85" t="s">
        <v>30</v>
      </c>
      <c r="K69" s="241" t="s">
        <v>30</v>
      </c>
      <c r="L69" s="241"/>
      <c r="M69" s="241"/>
      <c r="N69" s="236" t="s">
        <v>138</v>
      </c>
      <c r="O69" s="85" t="s">
        <v>30</v>
      </c>
      <c r="P69" s="242">
        <f t="shared" si="2"/>
        <v>1.01150442477876</v>
      </c>
      <c r="Q69" s="85" t="s">
        <v>30</v>
      </c>
    </row>
    <row r="70" s="148" customFormat="1" spans="1:17">
      <c r="A70" s="85">
        <v>64</v>
      </c>
      <c r="B70" s="234" t="s">
        <v>169</v>
      </c>
      <c r="C70" s="234" t="s">
        <v>170</v>
      </c>
      <c r="D70" s="234" t="s">
        <v>30</v>
      </c>
      <c r="E70" s="234" t="s">
        <v>88</v>
      </c>
      <c r="F70" s="234">
        <v>1</v>
      </c>
      <c r="G70" s="236">
        <v>0.13</v>
      </c>
      <c r="H70" s="237" t="s">
        <v>30</v>
      </c>
      <c r="I70" s="85" t="s">
        <v>30</v>
      </c>
      <c r="J70" s="85" t="s">
        <v>30</v>
      </c>
      <c r="K70" s="241" t="s">
        <v>30</v>
      </c>
      <c r="L70" s="241"/>
      <c r="M70" s="241"/>
      <c r="N70" s="236" t="s">
        <v>138</v>
      </c>
      <c r="O70" s="85" t="s">
        <v>30</v>
      </c>
      <c r="P70" s="242">
        <f t="shared" si="2"/>
        <v>0.13</v>
      </c>
      <c r="Q70" s="85" t="s">
        <v>30</v>
      </c>
    </row>
    <row r="71" s="148" customFormat="1" spans="1:17">
      <c r="A71" s="85">
        <v>65</v>
      </c>
      <c r="B71" s="234" t="s">
        <v>252</v>
      </c>
      <c r="C71" s="234" t="s">
        <v>253</v>
      </c>
      <c r="D71" s="234" t="s">
        <v>30</v>
      </c>
      <c r="E71" s="234" t="s">
        <v>88</v>
      </c>
      <c r="F71" s="234">
        <v>1</v>
      </c>
      <c r="G71" s="236">
        <v>22.4066033</v>
      </c>
      <c r="H71" s="237" t="s">
        <v>30</v>
      </c>
      <c r="I71" s="85" t="s">
        <v>30</v>
      </c>
      <c r="J71" s="85" t="s">
        <v>30</v>
      </c>
      <c r="K71" s="241" t="s">
        <v>30</v>
      </c>
      <c r="L71" s="241"/>
      <c r="M71" s="241"/>
      <c r="N71" s="236" t="s">
        <v>138</v>
      </c>
      <c r="O71" s="85" t="s">
        <v>30</v>
      </c>
      <c r="P71" s="242">
        <f t="shared" si="2"/>
        <v>22.4066033</v>
      </c>
      <c r="Q71" s="85" t="s">
        <v>30</v>
      </c>
    </row>
    <row r="72" s="148" customFormat="1" spans="1:17">
      <c r="A72" s="85">
        <v>66</v>
      </c>
      <c r="B72" s="234" t="s">
        <v>155</v>
      </c>
      <c r="C72" s="234" t="s">
        <v>156</v>
      </c>
      <c r="D72" s="234" t="s">
        <v>30</v>
      </c>
      <c r="E72" s="234" t="s">
        <v>88</v>
      </c>
      <c r="F72" s="234">
        <v>18</v>
      </c>
      <c r="G72" s="236">
        <v>0.0058</v>
      </c>
      <c r="H72" s="237" t="s">
        <v>30</v>
      </c>
      <c r="I72" s="85" t="s">
        <v>30</v>
      </c>
      <c r="J72" s="85" t="s">
        <v>30</v>
      </c>
      <c r="K72" s="241" t="s">
        <v>30</v>
      </c>
      <c r="L72" s="241"/>
      <c r="M72" s="241"/>
      <c r="N72" s="236" t="s">
        <v>138</v>
      </c>
      <c r="O72" s="85" t="s">
        <v>30</v>
      </c>
      <c r="P72" s="242">
        <f t="shared" si="2"/>
        <v>0.1044</v>
      </c>
      <c r="Q72" s="85" t="s">
        <v>30</v>
      </c>
    </row>
    <row r="73" s="148" customFormat="1" spans="1:17">
      <c r="A73" s="85">
        <v>67</v>
      </c>
      <c r="B73" s="234" t="s">
        <v>254</v>
      </c>
      <c r="C73" s="234" t="s">
        <v>255</v>
      </c>
      <c r="D73" s="234" t="s">
        <v>30</v>
      </c>
      <c r="E73" s="234" t="s">
        <v>88</v>
      </c>
      <c r="F73" s="234">
        <v>4</v>
      </c>
      <c r="G73" s="236">
        <v>0.3</v>
      </c>
      <c r="H73" s="237" t="s">
        <v>30</v>
      </c>
      <c r="I73" s="85" t="s">
        <v>30</v>
      </c>
      <c r="J73" s="85" t="s">
        <v>30</v>
      </c>
      <c r="K73" s="241" t="s">
        <v>30</v>
      </c>
      <c r="L73" s="241"/>
      <c r="M73" s="241"/>
      <c r="N73" s="236" t="s">
        <v>138</v>
      </c>
      <c r="O73" s="85" t="s">
        <v>30</v>
      </c>
      <c r="P73" s="242">
        <f t="shared" si="2"/>
        <v>1.2</v>
      </c>
      <c r="Q73" s="85" t="s">
        <v>30</v>
      </c>
    </row>
    <row r="74" s="148" customFormat="1" spans="1:17">
      <c r="A74" s="85">
        <v>68</v>
      </c>
      <c r="B74" s="234" t="s">
        <v>256</v>
      </c>
      <c r="C74" s="234" t="s">
        <v>257</v>
      </c>
      <c r="D74" s="234" t="s">
        <v>30</v>
      </c>
      <c r="E74" s="234" t="s">
        <v>88</v>
      </c>
      <c r="F74" s="234">
        <v>1</v>
      </c>
      <c r="G74" s="236">
        <v>21.10362944</v>
      </c>
      <c r="H74" s="237" t="s">
        <v>30</v>
      </c>
      <c r="I74" s="85" t="s">
        <v>30</v>
      </c>
      <c r="J74" s="85" t="s">
        <v>30</v>
      </c>
      <c r="K74" s="241" t="s">
        <v>30</v>
      </c>
      <c r="L74" s="241"/>
      <c r="M74" s="241"/>
      <c r="N74" s="236" t="s">
        <v>138</v>
      </c>
      <c r="O74" s="85" t="s">
        <v>30</v>
      </c>
      <c r="P74" s="242">
        <f t="shared" si="2"/>
        <v>21.10362944</v>
      </c>
      <c r="Q74" s="85" t="s">
        <v>30</v>
      </c>
    </row>
    <row r="75" s="148" customFormat="1" spans="1:17">
      <c r="A75" s="85">
        <v>69</v>
      </c>
      <c r="B75" s="234" t="s">
        <v>258</v>
      </c>
      <c r="C75" s="234" t="s">
        <v>259</v>
      </c>
      <c r="D75" s="234" t="s">
        <v>30</v>
      </c>
      <c r="E75" s="234" t="s">
        <v>88</v>
      </c>
      <c r="F75" s="234">
        <v>2</v>
      </c>
      <c r="G75" s="236">
        <v>0.215</v>
      </c>
      <c r="H75" s="237" t="s">
        <v>30</v>
      </c>
      <c r="I75" s="85" t="s">
        <v>30</v>
      </c>
      <c r="J75" s="85" t="s">
        <v>30</v>
      </c>
      <c r="K75" s="241" t="s">
        <v>30</v>
      </c>
      <c r="L75" s="241"/>
      <c r="M75" s="241"/>
      <c r="N75" s="236" t="s">
        <v>138</v>
      </c>
      <c r="O75" s="85" t="s">
        <v>30</v>
      </c>
      <c r="P75" s="242">
        <f t="shared" si="2"/>
        <v>0.43</v>
      </c>
      <c r="Q75" s="85" t="s">
        <v>30</v>
      </c>
    </row>
    <row r="76" s="148" customFormat="1" spans="1:17">
      <c r="A76" s="85">
        <v>70</v>
      </c>
      <c r="B76" s="234" t="s">
        <v>260</v>
      </c>
      <c r="C76" s="234" t="s">
        <v>261</v>
      </c>
      <c r="D76" s="234" t="s">
        <v>30</v>
      </c>
      <c r="E76" s="234" t="s">
        <v>88</v>
      </c>
      <c r="F76" s="234">
        <v>1</v>
      </c>
      <c r="G76" s="236">
        <v>0.1382</v>
      </c>
      <c r="H76" s="237" t="s">
        <v>30</v>
      </c>
      <c r="I76" s="85" t="s">
        <v>30</v>
      </c>
      <c r="J76" s="85" t="s">
        <v>30</v>
      </c>
      <c r="K76" s="241" t="s">
        <v>30</v>
      </c>
      <c r="L76" s="241"/>
      <c r="M76" s="241"/>
      <c r="N76" s="236" t="s">
        <v>138</v>
      </c>
      <c r="O76" s="85" t="s">
        <v>30</v>
      </c>
      <c r="P76" s="242">
        <f t="shared" si="2"/>
        <v>0.1382</v>
      </c>
      <c r="Q76" s="85" t="s">
        <v>30</v>
      </c>
    </row>
    <row r="77" s="148" customFormat="1" spans="1:17">
      <c r="A77" s="85">
        <v>71</v>
      </c>
      <c r="B77" s="234" t="s">
        <v>262</v>
      </c>
      <c r="C77" s="234" t="s">
        <v>263</v>
      </c>
      <c r="D77" s="234" t="s">
        <v>30</v>
      </c>
      <c r="E77" s="234" t="s">
        <v>88</v>
      </c>
      <c r="F77" s="234">
        <v>1</v>
      </c>
      <c r="G77" s="236">
        <v>0.22</v>
      </c>
      <c r="H77" s="237" t="s">
        <v>30</v>
      </c>
      <c r="I77" s="85" t="s">
        <v>30</v>
      </c>
      <c r="J77" s="85" t="s">
        <v>30</v>
      </c>
      <c r="K77" s="241" t="s">
        <v>30</v>
      </c>
      <c r="L77" s="241"/>
      <c r="M77" s="241"/>
      <c r="N77" s="236" t="s">
        <v>138</v>
      </c>
      <c r="O77" s="85" t="s">
        <v>30</v>
      </c>
      <c r="P77" s="242">
        <f t="shared" si="2"/>
        <v>0.22</v>
      </c>
      <c r="Q77" s="85" t="s">
        <v>30</v>
      </c>
    </row>
    <row r="78" s="148" customFormat="1" spans="1:17">
      <c r="A78" s="85">
        <v>72</v>
      </c>
      <c r="B78" s="234" t="s">
        <v>264</v>
      </c>
      <c r="C78" s="234" t="s">
        <v>265</v>
      </c>
      <c r="D78" s="234" t="s">
        <v>30</v>
      </c>
      <c r="E78" s="234" t="s">
        <v>88</v>
      </c>
      <c r="F78" s="234">
        <v>1</v>
      </c>
      <c r="G78" s="236">
        <v>40</v>
      </c>
      <c r="H78" s="237" t="s">
        <v>30</v>
      </c>
      <c r="I78" s="85" t="s">
        <v>30</v>
      </c>
      <c r="J78" s="85" t="s">
        <v>30</v>
      </c>
      <c r="K78" s="241" t="s">
        <v>30</v>
      </c>
      <c r="L78" s="241"/>
      <c r="M78" s="241"/>
      <c r="N78" s="236" t="s">
        <v>138</v>
      </c>
      <c r="O78" s="85" t="s">
        <v>30</v>
      </c>
      <c r="P78" s="242">
        <f t="shared" si="2"/>
        <v>40</v>
      </c>
      <c r="Q78" s="85" t="s">
        <v>30</v>
      </c>
    </row>
    <row r="79" s="148" customFormat="1" spans="1:17">
      <c r="A79" s="85">
        <v>73</v>
      </c>
      <c r="B79" s="234" t="s">
        <v>266</v>
      </c>
      <c r="C79" s="234" t="s">
        <v>267</v>
      </c>
      <c r="D79" s="234" t="s">
        <v>30</v>
      </c>
      <c r="E79" s="234" t="s">
        <v>88</v>
      </c>
      <c r="F79" s="234">
        <v>2</v>
      </c>
      <c r="G79" s="236">
        <v>1.12</v>
      </c>
      <c r="H79" s="237" t="s">
        <v>30</v>
      </c>
      <c r="I79" s="85" t="s">
        <v>30</v>
      </c>
      <c r="J79" s="85" t="s">
        <v>30</v>
      </c>
      <c r="K79" s="241" t="s">
        <v>30</v>
      </c>
      <c r="L79" s="241"/>
      <c r="M79" s="241"/>
      <c r="N79" s="236" t="s">
        <v>138</v>
      </c>
      <c r="O79" s="85" t="s">
        <v>30</v>
      </c>
      <c r="P79" s="242">
        <f t="shared" si="2"/>
        <v>2.24</v>
      </c>
      <c r="Q79" s="85" t="s">
        <v>30</v>
      </c>
    </row>
    <row r="80" s="148" customFormat="1" spans="1:17">
      <c r="A80" s="85">
        <v>74</v>
      </c>
      <c r="B80" s="234" t="s">
        <v>268</v>
      </c>
      <c r="C80" s="234" t="s">
        <v>269</v>
      </c>
      <c r="D80" s="234" t="s">
        <v>30</v>
      </c>
      <c r="E80" s="234" t="s">
        <v>88</v>
      </c>
      <c r="F80" s="234">
        <v>1</v>
      </c>
      <c r="G80" s="236">
        <v>0.092</v>
      </c>
      <c r="H80" s="237" t="s">
        <v>30</v>
      </c>
      <c r="I80" s="85" t="s">
        <v>30</v>
      </c>
      <c r="J80" s="85" t="s">
        <v>30</v>
      </c>
      <c r="K80" s="241" t="s">
        <v>30</v>
      </c>
      <c r="L80" s="241"/>
      <c r="M80" s="241"/>
      <c r="N80" s="236" t="s">
        <v>138</v>
      </c>
      <c r="O80" s="85" t="s">
        <v>30</v>
      </c>
      <c r="P80" s="242">
        <f t="shared" si="2"/>
        <v>0.092</v>
      </c>
      <c r="Q80" s="85" t="s">
        <v>30</v>
      </c>
    </row>
    <row r="81" s="148" customFormat="1" spans="1:17">
      <c r="A81" s="85">
        <v>75</v>
      </c>
      <c r="B81" s="234" t="s">
        <v>270</v>
      </c>
      <c r="C81" s="234" t="s">
        <v>271</v>
      </c>
      <c r="D81" s="234" t="s">
        <v>30</v>
      </c>
      <c r="E81" s="234" t="s">
        <v>88</v>
      </c>
      <c r="F81" s="234">
        <v>4</v>
      </c>
      <c r="G81" s="236">
        <v>0.12</v>
      </c>
      <c r="H81" s="237" t="s">
        <v>30</v>
      </c>
      <c r="I81" s="85" t="s">
        <v>30</v>
      </c>
      <c r="J81" s="85" t="s">
        <v>30</v>
      </c>
      <c r="K81" s="241" t="s">
        <v>30</v>
      </c>
      <c r="L81" s="241"/>
      <c r="M81" s="241"/>
      <c r="N81" s="236" t="s">
        <v>138</v>
      </c>
      <c r="O81" s="85" t="s">
        <v>30</v>
      </c>
      <c r="P81" s="242">
        <f t="shared" si="2"/>
        <v>0.48</v>
      </c>
      <c r="Q81" s="85" t="s">
        <v>30</v>
      </c>
    </row>
    <row r="82" s="148" customFormat="1" spans="1:17">
      <c r="A82" s="85">
        <v>76</v>
      </c>
      <c r="B82" s="234" t="s">
        <v>272</v>
      </c>
      <c r="C82" s="234" t="s">
        <v>273</v>
      </c>
      <c r="D82" s="234" t="s">
        <v>30</v>
      </c>
      <c r="E82" s="234" t="s">
        <v>88</v>
      </c>
      <c r="F82" s="234">
        <v>1</v>
      </c>
      <c r="G82" s="236">
        <v>6.89</v>
      </c>
      <c r="H82" s="237" t="s">
        <v>30</v>
      </c>
      <c r="I82" s="85" t="s">
        <v>30</v>
      </c>
      <c r="J82" s="85" t="s">
        <v>30</v>
      </c>
      <c r="K82" s="241" t="s">
        <v>30</v>
      </c>
      <c r="L82" s="241"/>
      <c r="M82" s="241"/>
      <c r="N82" s="236" t="s">
        <v>138</v>
      </c>
      <c r="O82" s="85" t="s">
        <v>30</v>
      </c>
      <c r="P82" s="242">
        <f t="shared" si="2"/>
        <v>6.89</v>
      </c>
      <c r="Q82" s="85" t="s">
        <v>30</v>
      </c>
    </row>
    <row r="83" s="148" customFormat="1" spans="1:17">
      <c r="A83" s="85">
        <v>77</v>
      </c>
      <c r="B83" s="234" t="s">
        <v>274</v>
      </c>
      <c r="C83" s="234" t="s">
        <v>275</v>
      </c>
      <c r="D83" s="234" t="s">
        <v>30</v>
      </c>
      <c r="E83" s="234" t="s">
        <v>88</v>
      </c>
      <c r="F83" s="234">
        <v>1</v>
      </c>
      <c r="G83" s="236">
        <v>1.1</v>
      </c>
      <c r="H83" s="237" t="s">
        <v>30</v>
      </c>
      <c r="I83" s="85" t="s">
        <v>30</v>
      </c>
      <c r="J83" s="85" t="s">
        <v>30</v>
      </c>
      <c r="K83" s="241" t="s">
        <v>30</v>
      </c>
      <c r="L83" s="241"/>
      <c r="M83" s="241"/>
      <c r="N83" s="236" t="s">
        <v>138</v>
      </c>
      <c r="O83" s="85" t="s">
        <v>30</v>
      </c>
      <c r="P83" s="242">
        <f t="shared" si="2"/>
        <v>1.1</v>
      </c>
      <c r="Q83" s="85" t="s">
        <v>30</v>
      </c>
    </row>
    <row r="84" s="148" customFormat="1" spans="1:17">
      <c r="A84" s="85">
        <v>78</v>
      </c>
      <c r="B84" s="234" t="s">
        <v>276</v>
      </c>
      <c r="C84" s="234" t="s">
        <v>277</v>
      </c>
      <c r="D84" s="234" t="s">
        <v>30</v>
      </c>
      <c r="E84" s="234" t="s">
        <v>88</v>
      </c>
      <c r="F84" s="234">
        <v>4</v>
      </c>
      <c r="G84" s="236">
        <v>0.0647</v>
      </c>
      <c r="H84" s="237" t="s">
        <v>30</v>
      </c>
      <c r="I84" s="85" t="s">
        <v>30</v>
      </c>
      <c r="J84" s="85" t="s">
        <v>30</v>
      </c>
      <c r="K84" s="241" t="s">
        <v>30</v>
      </c>
      <c r="L84" s="241"/>
      <c r="M84" s="241"/>
      <c r="N84" s="236" t="s">
        <v>138</v>
      </c>
      <c r="O84" s="85" t="s">
        <v>30</v>
      </c>
      <c r="P84" s="242">
        <f t="shared" si="2"/>
        <v>0.2588</v>
      </c>
      <c r="Q84" s="85" t="s">
        <v>30</v>
      </c>
    </row>
    <row r="85" s="148" customFormat="1" spans="1:17">
      <c r="A85" s="85">
        <v>79</v>
      </c>
      <c r="B85" s="234" t="s">
        <v>278</v>
      </c>
      <c r="C85" s="234" t="s">
        <v>279</v>
      </c>
      <c r="D85" s="234" t="s">
        <v>30</v>
      </c>
      <c r="E85" s="234" t="s">
        <v>88</v>
      </c>
      <c r="F85" s="234">
        <v>1</v>
      </c>
      <c r="G85" s="236">
        <v>0.29</v>
      </c>
      <c r="H85" s="237" t="s">
        <v>30</v>
      </c>
      <c r="I85" s="85" t="s">
        <v>30</v>
      </c>
      <c r="J85" s="85" t="s">
        <v>30</v>
      </c>
      <c r="K85" s="241" t="s">
        <v>30</v>
      </c>
      <c r="L85" s="241"/>
      <c r="M85" s="241"/>
      <c r="N85" s="236" t="s">
        <v>138</v>
      </c>
      <c r="O85" s="85" t="s">
        <v>30</v>
      </c>
      <c r="P85" s="242">
        <f t="shared" si="2"/>
        <v>0.29</v>
      </c>
      <c r="Q85" s="85" t="s">
        <v>30</v>
      </c>
    </row>
    <row r="86" s="148" customFormat="1" spans="1:17">
      <c r="A86" s="85">
        <v>80</v>
      </c>
      <c r="B86" s="234" t="s">
        <v>280</v>
      </c>
      <c r="C86" s="234" t="s">
        <v>281</v>
      </c>
      <c r="D86" s="234" t="s">
        <v>30</v>
      </c>
      <c r="E86" s="234" t="s">
        <v>88</v>
      </c>
      <c r="F86" s="234">
        <v>1</v>
      </c>
      <c r="G86" s="236">
        <v>0.36</v>
      </c>
      <c r="H86" s="237" t="s">
        <v>30</v>
      </c>
      <c r="I86" s="85" t="s">
        <v>30</v>
      </c>
      <c r="J86" s="85" t="s">
        <v>30</v>
      </c>
      <c r="K86" s="241" t="s">
        <v>30</v>
      </c>
      <c r="L86" s="241"/>
      <c r="M86" s="241"/>
      <c r="N86" s="236" t="s">
        <v>138</v>
      </c>
      <c r="O86" s="85" t="s">
        <v>30</v>
      </c>
      <c r="P86" s="242">
        <f t="shared" si="2"/>
        <v>0.36</v>
      </c>
      <c r="Q86" s="85" t="s">
        <v>30</v>
      </c>
    </row>
    <row r="87" s="148" customFormat="1" spans="1:17">
      <c r="A87" s="85">
        <v>81</v>
      </c>
      <c r="B87" s="234" t="s">
        <v>282</v>
      </c>
      <c r="C87" s="234" t="s">
        <v>283</v>
      </c>
      <c r="D87" s="234" t="s">
        <v>30</v>
      </c>
      <c r="E87" s="234" t="s">
        <v>88</v>
      </c>
      <c r="F87" s="234">
        <v>1</v>
      </c>
      <c r="G87" s="236">
        <v>1.6752</v>
      </c>
      <c r="H87" s="237" t="s">
        <v>30</v>
      </c>
      <c r="I87" s="85" t="s">
        <v>30</v>
      </c>
      <c r="J87" s="85" t="s">
        <v>30</v>
      </c>
      <c r="K87" s="241" t="s">
        <v>30</v>
      </c>
      <c r="L87" s="241"/>
      <c r="M87" s="241"/>
      <c r="N87" s="236" t="s">
        <v>138</v>
      </c>
      <c r="O87" s="85" t="s">
        <v>30</v>
      </c>
      <c r="P87" s="242">
        <f t="shared" si="2"/>
        <v>1.6752</v>
      </c>
      <c r="Q87" s="85" t="s">
        <v>30</v>
      </c>
    </row>
    <row r="88" s="148" customFormat="1" spans="1:17">
      <c r="A88" s="85">
        <v>82</v>
      </c>
      <c r="B88" s="234" t="s">
        <v>284</v>
      </c>
      <c r="C88" s="234" t="s">
        <v>285</v>
      </c>
      <c r="D88" s="234" t="s">
        <v>30</v>
      </c>
      <c r="E88" s="234" t="s">
        <v>88</v>
      </c>
      <c r="F88" s="234">
        <v>1</v>
      </c>
      <c r="G88" s="236">
        <v>1.2542</v>
      </c>
      <c r="H88" s="237" t="s">
        <v>30</v>
      </c>
      <c r="I88" s="85" t="s">
        <v>30</v>
      </c>
      <c r="J88" s="85" t="s">
        <v>30</v>
      </c>
      <c r="K88" s="241" t="s">
        <v>30</v>
      </c>
      <c r="L88" s="241"/>
      <c r="M88" s="241"/>
      <c r="N88" s="236" t="s">
        <v>138</v>
      </c>
      <c r="O88" s="85" t="s">
        <v>30</v>
      </c>
      <c r="P88" s="242">
        <f t="shared" si="2"/>
        <v>1.2542</v>
      </c>
      <c r="Q88" s="85" t="s">
        <v>30</v>
      </c>
    </row>
    <row r="89" s="148" customFormat="1" spans="1:17">
      <c r="A89" s="85">
        <v>83</v>
      </c>
      <c r="B89" s="234" t="s">
        <v>286</v>
      </c>
      <c r="C89" s="234" t="s">
        <v>287</v>
      </c>
      <c r="D89" s="234" t="s">
        <v>30</v>
      </c>
      <c r="E89" s="234" t="s">
        <v>88</v>
      </c>
      <c r="F89" s="234">
        <v>1</v>
      </c>
      <c r="G89" s="236">
        <v>0.0231</v>
      </c>
      <c r="H89" s="237" t="s">
        <v>30</v>
      </c>
      <c r="I89" s="85" t="s">
        <v>30</v>
      </c>
      <c r="J89" s="85" t="s">
        <v>30</v>
      </c>
      <c r="K89" s="241" t="s">
        <v>30</v>
      </c>
      <c r="L89" s="241"/>
      <c r="M89" s="241"/>
      <c r="N89" s="236" t="s">
        <v>138</v>
      </c>
      <c r="O89" s="85" t="s">
        <v>30</v>
      </c>
      <c r="P89" s="242">
        <f t="shared" si="2"/>
        <v>0.0231</v>
      </c>
      <c r="Q89" s="85" t="s">
        <v>30</v>
      </c>
    </row>
    <row r="90" s="148" customFormat="1" spans="1:17">
      <c r="A90" s="85">
        <v>84</v>
      </c>
      <c r="B90" s="234" t="s">
        <v>288</v>
      </c>
      <c r="C90" s="234" t="s">
        <v>289</v>
      </c>
      <c r="D90" s="234" t="s">
        <v>30</v>
      </c>
      <c r="E90" s="234" t="s">
        <v>88</v>
      </c>
      <c r="F90" s="234">
        <v>1</v>
      </c>
      <c r="G90" s="236">
        <v>0.34</v>
      </c>
      <c r="H90" s="237" t="s">
        <v>30</v>
      </c>
      <c r="I90" s="85" t="s">
        <v>30</v>
      </c>
      <c r="J90" s="85" t="s">
        <v>30</v>
      </c>
      <c r="K90" s="241" t="s">
        <v>30</v>
      </c>
      <c r="L90" s="241"/>
      <c r="M90" s="241"/>
      <c r="N90" s="236" t="s">
        <v>138</v>
      </c>
      <c r="O90" s="85" t="s">
        <v>30</v>
      </c>
      <c r="P90" s="242">
        <f t="shared" si="2"/>
        <v>0.34</v>
      </c>
      <c r="Q90" s="85" t="s">
        <v>30</v>
      </c>
    </row>
    <row r="91" s="148" customFormat="1" spans="1:17">
      <c r="A91" s="85">
        <v>85</v>
      </c>
      <c r="B91" s="234" t="s">
        <v>290</v>
      </c>
      <c r="C91" s="234" t="s">
        <v>291</v>
      </c>
      <c r="D91" s="234" t="s">
        <v>30</v>
      </c>
      <c r="E91" s="234" t="s">
        <v>88</v>
      </c>
      <c r="F91" s="234" t="s">
        <v>292</v>
      </c>
      <c r="G91" s="236">
        <v>0.03</v>
      </c>
      <c r="H91" s="237" t="s">
        <v>30</v>
      </c>
      <c r="I91" s="85" t="s">
        <v>30</v>
      </c>
      <c r="J91" s="85" t="s">
        <v>30</v>
      </c>
      <c r="K91" s="241" t="s">
        <v>30</v>
      </c>
      <c r="L91" s="241"/>
      <c r="M91" s="241"/>
      <c r="N91" s="236" t="s">
        <v>138</v>
      </c>
      <c r="O91" s="85" t="s">
        <v>30</v>
      </c>
      <c r="P91" s="242">
        <f t="shared" si="2"/>
        <v>0.03</v>
      </c>
      <c r="Q91" s="85" t="s">
        <v>30</v>
      </c>
    </row>
    <row r="92" spans="1:17">
      <c r="A92" s="85">
        <v>86</v>
      </c>
      <c r="B92" s="243" t="s">
        <v>124</v>
      </c>
      <c r="C92" s="234" t="s">
        <v>30</v>
      </c>
      <c r="D92" s="234" t="s">
        <v>30</v>
      </c>
      <c r="E92" s="234" t="s">
        <v>30</v>
      </c>
      <c r="F92" s="234" t="s">
        <v>30</v>
      </c>
      <c r="G92" s="234" t="s">
        <v>30</v>
      </c>
      <c r="H92" s="244" t="s">
        <v>30</v>
      </c>
      <c r="I92" s="85" t="s">
        <v>30</v>
      </c>
      <c r="J92" s="85" t="s">
        <v>30</v>
      </c>
      <c r="K92" s="241" t="s">
        <v>30</v>
      </c>
      <c r="L92" s="241"/>
      <c r="M92" s="241"/>
      <c r="N92" s="85" t="s">
        <v>30</v>
      </c>
      <c r="O92" s="80" t="s">
        <v>30</v>
      </c>
      <c r="P92" s="255">
        <f>SUM(P7:P91)</f>
        <v>637.365454954643</v>
      </c>
      <c r="Q92" s="80" t="s">
        <v>30</v>
      </c>
    </row>
    <row r="94" ht="17.5" spans="2:17">
      <c r="B94" s="245" t="s">
        <v>293</v>
      </c>
      <c r="C94" s="245"/>
      <c r="D94" s="245"/>
      <c r="E94" s="245"/>
      <c r="F94" s="245"/>
      <c r="G94" s="245"/>
      <c r="H94" s="245"/>
      <c r="I94" s="245"/>
      <c r="J94" s="245"/>
      <c r="K94" s="245"/>
      <c r="L94" s="245"/>
      <c r="M94" s="245"/>
      <c r="N94" s="245"/>
      <c r="O94" s="245"/>
      <c r="P94" s="245"/>
      <c r="Q94" s="245"/>
    </row>
    <row r="95" s="26" customFormat="1" ht="13.5" customHeight="1" spans="1:17">
      <c r="A95" s="80" t="s">
        <v>64</v>
      </c>
      <c r="B95" s="232" t="s">
        <v>65</v>
      </c>
      <c r="C95" s="232" t="s">
        <v>66</v>
      </c>
      <c r="D95" s="232" t="s">
        <v>294</v>
      </c>
      <c r="E95" s="233"/>
      <c r="F95" s="232" t="s">
        <v>131</v>
      </c>
      <c r="G95" s="232" t="s">
        <v>295</v>
      </c>
      <c r="H95" s="246" t="s">
        <v>296</v>
      </c>
      <c r="I95" s="232" t="s">
        <v>297</v>
      </c>
      <c r="J95" s="232"/>
      <c r="K95" s="232"/>
      <c r="L95" s="232"/>
      <c r="M95" s="232"/>
      <c r="N95" s="232"/>
      <c r="O95" s="232"/>
      <c r="P95" s="232" t="s">
        <v>133</v>
      </c>
      <c r="Q95" s="232" t="s">
        <v>28</v>
      </c>
    </row>
    <row r="96" s="26" customFormat="1" ht="24" customHeight="1" spans="1:17">
      <c r="A96" s="80"/>
      <c r="B96" s="233"/>
      <c r="C96" s="233"/>
      <c r="D96" s="232" t="s">
        <v>73</v>
      </c>
      <c r="E96" s="232" t="s">
        <v>79</v>
      </c>
      <c r="F96" s="233"/>
      <c r="G96" s="233"/>
      <c r="H96" s="247"/>
      <c r="I96" s="256" t="s">
        <v>298</v>
      </c>
      <c r="J96" s="256" t="s">
        <v>299</v>
      </c>
      <c r="K96" s="256" t="s">
        <v>300</v>
      </c>
      <c r="L96" s="232" t="s">
        <v>301</v>
      </c>
      <c r="M96" s="232" t="s">
        <v>302</v>
      </c>
      <c r="N96" s="232" t="s">
        <v>303</v>
      </c>
      <c r="O96" s="232" t="s">
        <v>304</v>
      </c>
      <c r="P96" s="232"/>
      <c r="Q96" s="232"/>
    </row>
    <row r="97" spans="1:17">
      <c r="A97" s="233" t="s">
        <v>30</v>
      </c>
      <c r="B97" s="243" t="s">
        <v>124</v>
      </c>
      <c r="C97" s="233" t="s">
        <v>30</v>
      </c>
      <c r="D97" s="233" t="s">
        <v>30</v>
      </c>
      <c r="E97" s="233" t="s">
        <v>30</v>
      </c>
      <c r="F97" s="233" t="s">
        <v>30</v>
      </c>
      <c r="G97" s="233" t="s">
        <v>30</v>
      </c>
      <c r="H97" s="233" t="s">
        <v>30</v>
      </c>
      <c r="I97" s="233" t="s">
        <v>30</v>
      </c>
      <c r="J97" s="233" t="s">
        <v>30</v>
      </c>
      <c r="K97" s="233" t="s">
        <v>30</v>
      </c>
      <c r="L97" s="233" t="s">
        <v>30</v>
      </c>
      <c r="M97" s="233" t="s">
        <v>30</v>
      </c>
      <c r="N97" s="233" t="s">
        <v>30</v>
      </c>
      <c r="O97" s="233" t="s">
        <v>30</v>
      </c>
      <c r="P97" s="255">
        <v>0</v>
      </c>
      <c r="Q97" s="80" t="s">
        <v>30</v>
      </c>
    </row>
    <row r="98" spans="1:17">
      <c r="A98" s="26"/>
      <c r="B98" s="248"/>
      <c r="C98" s="249"/>
      <c r="D98" s="250"/>
      <c r="E98" s="250"/>
      <c r="F98" s="251"/>
      <c r="G98" s="251"/>
      <c r="H98" s="251"/>
      <c r="I98" s="257"/>
      <c r="J98" s="250"/>
      <c r="K98" s="250"/>
      <c r="L98" s="258"/>
      <c r="M98" s="258"/>
      <c r="N98" s="258"/>
      <c r="O98" s="258"/>
      <c r="P98" s="258"/>
      <c r="Q98" s="260"/>
    </row>
    <row r="99" ht="17.5" spans="1:17">
      <c r="A99" s="252" t="s">
        <v>305</v>
      </c>
      <c r="B99" s="253"/>
      <c r="C99" s="253"/>
      <c r="D99" s="253"/>
      <c r="E99" s="253"/>
      <c r="F99" s="253"/>
      <c r="G99" s="253"/>
      <c r="H99" s="253"/>
      <c r="I99" s="253"/>
      <c r="J99" s="253"/>
      <c r="K99" s="253"/>
      <c r="L99" s="253"/>
      <c r="M99" s="253"/>
      <c r="N99" s="253"/>
      <c r="O99" s="259"/>
      <c r="P99" s="255">
        <f>P92+P97</f>
        <v>637.365454954643</v>
      </c>
      <c r="Q99" s="80" t="s">
        <v>30</v>
      </c>
    </row>
    <row r="100" spans="2:2">
      <c r="B100" s="254" t="s">
        <v>306</v>
      </c>
    </row>
    <row r="101" spans="3:3">
      <c r="C101" s="148" t="s">
        <v>307</v>
      </c>
    </row>
  </sheetData>
  <autoFilter ref="A6:Q92">
    <extLst/>
  </autoFilter>
  <mergeCells count="117">
    <mergeCell ref="A1:Q1"/>
    <mergeCell ref="A2:H2"/>
    <mergeCell ref="I2:J2"/>
    <mergeCell ref="K2:O2"/>
    <mergeCell ref="P2:Q2"/>
    <mergeCell ref="A3:L3"/>
    <mergeCell ref="M3:Q3"/>
    <mergeCell ref="B4:Q4"/>
    <mergeCell ref="D5:E5"/>
    <mergeCell ref="I5:O5"/>
    <mergeCell ref="K6:M6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25:M25"/>
    <mergeCell ref="K26:M26"/>
    <mergeCell ref="K27:M27"/>
    <mergeCell ref="K28:M28"/>
    <mergeCell ref="K29:M29"/>
    <mergeCell ref="K30:M30"/>
    <mergeCell ref="K31:M31"/>
    <mergeCell ref="K32:M32"/>
    <mergeCell ref="K33:M33"/>
    <mergeCell ref="K34:M34"/>
    <mergeCell ref="K35:M35"/>
    <mergeCell ref="K36:M36"/>
    <mergeCell ref="K37:M37"/>
    <mergeCell ref="K38:M38"/>
    <mergeCell ref="K39:M39"/>
    <mergeCell ref="K40:M40"/>
    <mergeCell ref="K41:M41"/>
    <mergeCell ref="K42:M42"/>
    <mergeCell ref="K43:M43"/>
    <mergeCell ref="K44:M44"/>
    <mergeCell ref="K45:M45"/>
    <mergeCell ref="K46:M46"/>
    <mergeCell ref="K47:M47"/>
    <mergeCell ref="K48:M48"/>
    <mergeCell ref="K49:M49"/>
    <mergeCell ref="K50:M50"/>
    <mergeCell ref="K51:M51"/>
    <mergeCell ref="K52:M52"/>
    <mergeCell ref="K53:M53"/>
    <mergeCell ref="K54:M54"/>
    <mergeCell ref="K55:M55"/>
    <mergeCell ref="K56:M56"/>
    <mergeCell ref="K57:M57"/>
    <mergeCell ref="K58:M58"/>
    <mergeCell ref="K59:M59"/>
    <mergeCell ref="K60:M60"/>
    <mergeCell ref="K61:M61"/>
    <mergeCell ref="K62:M62"/>
    <mergeCell ref="K63:M63"/>
    <mergeCell ref="K64:M64"/>
    <mergeCell ref="K65:M65"/>
    <mergeCell ref="K66:M66"/>
    <mergeCell ref="K67:M67"/>
    <mergeCell ref="K68:M68"/>
    <mergeCell ref="K69:M69"/>
    <mergeCell ref="K70:M70"/>
    <mergeCell ref="K71:M71"/>
    <mergeCell ref="K72:M72"/>
    <mergeCell ref="K73:M73"/>
    <mergeCell ref="K74:M74"/>
    <mergeCell ref="K75:M75"/>
    <mergeCell ref="K76:M76"/>
    <mergeCell ref="K77:M77"/>
    <mergeCell ref="K78:M78"/>
    <mergeCell ref="K79:M79"/>
    <mergeCell ref="K80:M80"/>
    <mergeCell ref="K81:M81"/>
    <mergeCell ref="K82:M82"/>
    <mergeCell ref="K83:M83"/>
    <mergeCell ref="K84:M84"/>
    <mergeCell ref="K85:M85"/>
    <mergeCell ref="K86:M86"/>
    <mergeCell ref="K87:M87"/>
    <mergeCell ref="K88:M88"/>
    <mergeCell ref="K89:M89"/>
    <mergeCell ref="K90:M90"/>
    <mergeCell ref="K91:M91"/>
    <mergeCell ref="K92:M92"/>
    <mergeCell ref="B94:Q94"/>
    <mergeCell ref="D95:E95"/>
    <mergeCell ref="I95:O95"/>
    <mergeCell ref="A99:O99"/>
    <mergeCell ref="A5:A6"/>
    <mergeCell ref="A95:A96"/>
    <mergeCell ref="B5:B6"/>
    <mergeCell ref="B95:B96"/>
    <mergeCell ref="C5:C6"/>
    <mergeCell ref="C95:C96"/>
    <mergeCell ref="F5:F6"/>
    <mergeCell ref="F95:F96"/>
    <mergeCell ref="G5:G6"/>
    <mergeCell ref="G95:G96"/>
    <mergeCell ref="H5:H6"/>
    <mergeCell ref="H95:H96"/>
    <mergeCell ref="P5:P6"/>
    <mergeCell ref="P95:P96"/>
    <mergeCell ref="Q5:Q6"/>
    <mergeCell ref="Q95:Q96"/>
  </mergeCells>
  <printOptions horizontalCentered="1"/>
  <pageMargins left="0.31496062992126" right="0.31496062992126" top="0.748031496062992" bottom="0.748031496062992" header="0.31496062992126" footer="0.31496062992126"/>
  <pageSetup paperSize="9" scale="88" orientation="landscape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I9" sqref="I9"/>
    </sheetView>
  </sheetViews>
  <sheetFormatPr defaultColWidth="9" defaultRowHeight="14"/>
  <cols>
    <col min="1" max="1" width="4.62727272727273" customWidth="1"/>
    <col min="2" max="2" width="10.1272727272727" customWidth="1"/>
    <col min="3" max="3" width="9.12727272727273" customWidth="1"/>
    <col min="4" max="4" width="6" customWidth="1"/>
    <col min="5" max="5" width="8.5" customWidth="1"/>
    <col min="6" max="6" width="9.75454545454545" customWidth="1"/>
    <col min="7" max="7" width="9.37272727272727" customWidth="1"/>
    <col min="8" max="8" width="6" customWidth="1"/>
    <col min="9" max="9" width="5.25454545454545" customWidth="1"/>
    <col min="10" max="10" width="6" customWidth="1"/>
    <col min="11" max="11" width="6.37272727272727" style="149" customWidth="1"/>
    <col min="12" max="12" width="7.12727272727273" style="149" customWidth="1"/>
    <col min="13" max="13" width="8.62727272727273" style="149" customWidth="1"/>
    <col min="14" max="14" width="8.87272727272727" style="149" customWidth="1"/>
    <col min="15" max="15" width="8.12727272727273" style="149" customWidth="1"/>
    <col min="16" max="16" width="8.12727272727273" customWidth="1"/>
    <col min="17" max="17" width="12.1272727272727" customWidth="1"/>
  </cols>
  <sheetData>
    <row r="1" ht="23.25" customHeight="1" spans="1:17">
      <c r="A1" s="202" t="s">
        <v>308</v>
      </c>
      <c r="B1" s="202"/>
      <c r="C1" s="202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</row>
    <row r="2" s="1" customFormat="1" spans="1:17">
      <c r="A2" s="204" t="s">
        <v>309</v>
      </c>
      <c r="B2" s="205"/>
      <c r="C2" s="206"/>
      <c r="D2" s="5" t="s">
        <v>58</v>
      </c>
      <c r="E2" s="5"/>
      <c r="F2" s="5"/>
      <c r="G2" s="5"/>
      <c r="H2" s="5"/>
      <c r="I2" s="5"/>
      <c r="J2" s="6" t="s">
        <v>59</v>
      </c>
      <c r="K2" s="12" t="str">
        <f>原材料明细!J2</f>
        <v>M4轻卡</v>
      </c>
      <c r="L2" s="12"/>
      <c r="M2" s="12"/>
      <c r="N2" s="12"/>
      <c r="O2" s="218" t="s">
        <v>61</v>
      </c>
      <c r="P2" s="218"/>
      <c r="Q2" s="218"/>
    </row>
    <row r="3" s="1" customFormat="1" spans="1:17">
      <c r="A3" s="7" t="s">
        <v>310</v>
      </c>
      <c r="B3" s="7"/>
      <c r="C3" s="7"/>
      <c r="D3" s="155" t="s">
        <v>311</v>
      </c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219" t="str">
        <f>原材料明细!N3</f>
        <v>报价填写日期:2024.01.18</v>
      </c>
      <c r="P3" s="219"/>
      <c r="Q3" s="219"/>
    </row>
    <row r="4" s="176" customFormat="1" ht="27" customHeight="1" spans="1:17">
      <c r="A4" s="207" t="s">
        <v>64</v>
      </c>
      <c r="B4" s="207" t="s">
        <v>65</v>
      </c>
      <c r="C4" s="207" t="s">
        <v>66</v>
      </c>
      <c r="D4" s="207" t="s">
        <v>312</v>
      </c>
      <c r="E4" s="208" t="s">
        <v>313</v>
      </c>
      <c r="F4" s="208" t="s">
        <v>314</v>
      </c>
      <c r="G4" s="208"/>
      <c r="H4" s="208" t="s">
        <v>315</v>
      </c>
      <c r="I4" s="208" t="s">
        <v>316</v>
      </c>
      <c r="J4" s="208" t="s">
        <v>317</v>
      </c>
      <c r="K4" s="80" t="s">
        <v>318</v>
      </c>
      <c r="L4" s="80"/>
      <c r="M4" s="80"/>
      <c r="N4" s="80"/>
      <c r="O4" s="80"/>
      <c r="P4" s="208" t="s">
        <v>319</v>
      </c>
      <c r="Q4" s="208"/>
    </row>
    <row r="5" s="176" customFormat="1" ht="33.75" customHeight="1" spans="1:17">
      <c r="A5" s="207"/>
      <c r="B5" s="207"/>
      <c r="C5" s="207"/>
      <c r="D5" s="207"/>
      <c r="E5" s="208"/>
      <c r="F5" s="208" t="s">
        <v>320</v>
      </c>
      <c r="G5" s="208" t="s">
        <v>75</v>
      </c>
      <c r="H5" s="208"/>
      <c r="I5" s="208"/>
      <c r="J5" s="208"/>
      <c r="K5" s="208" t="s">
        <v>321</v>
      </c>
      <c r="L5" s="208" t="s">
        <v>322</v>
      </c>
      <c r="M5" s="208" t="s">
        <v>323</v>
      </c>
      <c r="N5" s="208" t="s">
        <v>324</v>
      </c>
      <c r="O5" s="208" t="s">
        <v>325</v>
      </c>
      <c r="P5" s="208" t="s">
        <v>326</v>
      </c>
      <c r="Q5" s="208" t="s">
        <v>327</v>
      </c>
    </row>
    <row r="6" s="176" customFormat="1" ht="13" spans="1:17">
      <c r="A6" s="209">
        <v>1</v>
      </c>
      <c r="B6" s="210" t="s">
        <v>30</v>
      </c>
      <c r="C6" s="211" t="s">
        <v>328</v>
      </c>
      <c r="D6" s="212">
        <v>1</v>
      </c>
      <c r="E6" s="169" t="s">
        <v>329</v>
      </c>
      <c r="F6" s="169" t="s">
        <v>330</v>
      </c>
      <c r="G6" s="210" t="s">
        <v>30</v>
      </c>
      <c r="H6" s="169">
        <v>0.55</v>
      </c>
      <c r="I6" s="169">
        <v>22</v>
      </c>
      <c r="J6" s="220">
        <v>0.426136363636364</v>
      </c>
      <c r="K6" s="220">
        <v>0.426136363636364</v>
      </c>
      <c r="L6" s="220">
        <f>制造费率测算明细!T6</f>
        <v>23.2386666232639</v>
      </c>
      <c r="M6" s="220">
        <f>制造费率测算明细!U6</f>
        <v>2.52</v>
      </c>
      <c r="N6" s="220">
        <f>制造费率测算明细!V6</f>
        <v>0.557069158735796</v>
      </c>
      <c r="O6" s="221">
        <f>SUM(K6:N6)</f>
        <v>26.7418721456361</v>
      </c>
      <c r="P6" s="222">
        <f t="shared" ref="P6:P11" si="0">D6*H6*I6*J6</f>
        <v>5.15625</v>
      </c>
      <c r="Q6" s="222">
        <f t="shared" ref="Q6:Q11" si="1">D6*H6*O6</f>
        <v>14.7080296800999</v>
      </c>
    </row>
    <row r="7" s="176" customFormat="1" ht="13" spans="1:17">
      <c r="A7" s="209">
        <v>2</v>
      </c>
      <c r="B7" s="210" t="s">
        <v>30</v>
      </c>
      <c r="C7" s="211" t="s">
        <v>331</v>
      </c>
      <c r="D7" s="212">
        <v>1</v>
      </c>
      <c r="E7" s="163" t="s">
        <v>332</v>
      </c>
      <c r="F7" s="169" t="s">
        <v>333</v>
      </c>
      <c r="G7" s="210" t="s">
        <v>30</v>
      </c>
      <c r="H7" s="169">
        <v>1</v>
      </c>
      <c r="I7" s="169">
        <v>1</v>
      </c>
      <c r="J7" s="220">
        <f>4500/22/8/60</f>
        <v>0.426136363636364</v>
      </c>
      <c r="K7" s="220">
        <f>4500/22/8/60</f>
        <v>0.426136363636364</v>
      </c>
      <c r="L7" s="220">
        <f>制造费率测算明细!T7</f>
        <v>0.512604682449495</v>
      </c>
      <c r="M7" s="220">
        <f>制造费率测算明细!U7</f>
        <v>0.1365</v>
      </c>
      <c r="N7" s="220">
        <f>制造费率测算明细!V7</f>
        <v>0.0151757965198864</v>
      </c>
      <c r="O7" s="221">
        <f>SUM(K7:N7)</f>
        <v>1.09041684260575</v>
      </c>
      <c r="P7" s="222">
        <f t="shared" si="0"/>
        <v>0.426136363636364</v>
      </c>
      <c r="Q7" s="222">
        <f t="shared" si="1"/>
        <v>1.09041684260575</v>
      </c>
    </row>
    <row r="8" s="176" customFormat="1" ht="13" spans="1:17">
      <c r="A8" s="209">
        <v>3</v>
      </c>
      <c r="B8" s="210" t="s">
        <v>30</v>
      </c>
      <c r="C8" s="211" t="s">
        <v>331</v>
      </c>
      <c r="D8" s="212">
        <v>1</v>
      </c>
      <c r="E8" s="163" t="s">
        <v>334</v>
      </c>
      <c r="F8" s="163" t="s">
        <v>335</v>
      </c>
      <c r="G8" s="163" t="s">
        <v>336</v>
      </c>
      <c r="H8" s="213">
        <v>10.5</v>
      </c>
      <c r="I8" s="163">
        <v>1</v>
      </c>
      <c r="J8" s="220">
        <f>4500/22/8/60</f>
        <v>0.426136363636364</v>
      </c>
      <c r="K8" s="220">
        <f>4500/22/8/60</f>
        <v>0.426136363636364</v>
      </c>
      <c r="L8" s="220">
        <f>制造费率测算明细!T8</f>
        <v>1.52268908927087</v>
      </c>
      <c r="M8" s="220">
        <f>制造费率测算明细!U8</f>
        <v>0.4165</v>
      </c>
      <c r="N8" s="220">
        <f>制造费率测算明细!V8</f>
        <v>0.00974759339488636</v>
      </c>
      <c r="O8" s="221">
        <f>SUM(L8:N8)</f>
        <v>1.94893668266576</v>
      </c>
      <c r="P8" s="222">
        <f t="shared" si="0"/>
        <v>4.47443181818182</v>
      </c>
      <c r="Q8" s="222">
        <f t="shared" si="1"/>
        <v>20.4638351679905</v>
      </c>
    </row>
    <row r="9" s="176" customFormat="1" ht="13" spans="1:17">
      <c r="A9" s="209">
        <v>5</v>
      </c>
      <c r="B9" s="210" t="s">
        <v>30</v>
      </c>
      <c r="C9" s="211" t="s">
        <v>331</v>
      </c>
      <c r="D9" s="212">
        <v>1</v>
      </c>
      <c r="E9" s="169" t="s">
        <v>122</v>
      </c>
      <c r="F9" s="210" t="s">
        <v>30</v>
      </c>
      <c r="G9" s="210" t="s">
        <v>30</v>
      </c>
      <c r="H9" s="169">
        <v>14</v>
      </c>
      <c r="I9" s="169">
        <v>1</v>
      </c>
      <c r="J9" s="220">
        <v>0.426136363636364</v>
      </c>
      <c r="K9" s="220">
        <v>0.426136363636364</v>
      </c>
      <c r="L9" s="220">
        <f>制造费率测算明细!T9</f>
        <v>0.0321915656565657</v>
      </c>
      <c r="M9" s="220">
        <f>制造费率测算明细!U9</f>
        <v>0.07</v>
      </c>
      <c r="N9" s="220">
        <f>制造费率测算明细!V9</f>
        <v>0.000190607954545455</v>
      </c>
      <c r="O9" s="221">
        <f>SUM(K9:N9)</f>
        <v>0.528518537247475</v>
      </c>
      <c r="P9" s="222">
        <f t="shared" si="0"/>
        <v>5.9659090909091</v>
      </c>
      <c r="Q9" s="222">
        <f t="shared" si="1"/>
        <v>7.39925952146465</v>
      </c>
    </row>
    <row r="10" s="176" customFormat="1" ht="13" spans="1:17">
      <c r="A10" s="209">
        <v>6</v>
      </c>
      <c r="B10" s="210" t="s">
        <v>30</v>
      </c>
      <c r="C10" s="211" t="s">
        <v>331</v>
      </c>
      <c r="D10" s="212">
        <v>1</v>
      </c>
      <c r="E10" s="169" t="s">
        <v>123</v>
      </c>
      <c r="F10" s="210" t="s">
        <v>30</v>
      </c>
      <c r="G10" s="210" t="s">
        <v>30</v>
      </c>
      <c r="H10" s="169">
        <v>0.7</v>
      </c>
      <c r="I10" s="169">
        <v>7</v>
      </c>
      <c r="J10" s="220">
        <v>0.426136363636364</v>
      </c>
      <c r="K10" s="220">
        <v>0.426136363636364</v>
      </c>
      <c r="L10" s="220">
        <f>制造费率测算明细!T10</f>
        <v>17.2770174975668</v>
      </c>
      <c r="M10" s="220">
        <f>制造费率测算明细!U10</f>
        <v>0.924</v>
      </c>
      <c r="N10" s="220">
        <f>制造费率测算明细!V10</f>
        <v>0.180057594460227</v>
      </c>
      <c r="O10" s="221">
        <f>SUM(K10:N10)</f>
        <v>18.8072114556634</v>
      </c>
      <c r="P10" s="222">
        <f t="shared" si="0"/>
        <v>2.08806818181818</v>
      </c>
      <c r="Q10" s="222">
        <f t="shared" si="1"/>
        <v>13.1650480189644</v>
      </c>
    </row>
    <row r="11" s="176" customFormat="1" ht="13" spans="1:17">
      <c r="A11" s="209">
        <v>7</v>
      </c>
      <c r="B11" s="210" t="s">
        <v>30</v>
      </c>
      <c r="C11" s="211" t="s">
        <v>331</v>
      </c>
      <c r="D11" s="212">
        <v>1</v>
      </c>
      <c r="E11" s="174" t="s">
        <v>337</v>
      </c>
      <c r="F11" s="211" t="s">
        <v>338</v>
      </c>
      <c r="G11" s="210" t="s">
        <v>30</v>
      </c>
      <c r="H11" s="211">
        <v>6</v>
      </c>
      <c r="I11" s="211">
        <v>17</v>
      </c>
      <c r="J11" s="220">
        <v>0.426136363636364</v>
      </c>
      <c r="K11" s="220">
        <v>0.426136363636364</v>
      </c>
      <c r="L11" s="220">
        <f>制造费率测算明细!T11</f>
        <v>1.16490979166667</v>
      </c>
      <c r="M11" s="220">
        <f>制造费率测算明细!U11</f>
        <v>0.0175</v>
      </c>
      <c r="N11" s="220">
        <f>制造费率测算明细!V11</f>
        <v>0.02758996875</v>
      </c>
      <c r="O11" s="221">
        <f>SUM(K11:N11)</f>
        <v>1.63613612405303</v>
      </c>
      <c r="P11" s="222">
        <f t="shared" si="0"/>
        <v>43.4659090909091</v>
      </c>
      <c r="Q11" s="222">
        <f t="shared" si="1"/>
        <v>9.81681674431818</v>
      </c>
    </row>
    <row r="12" s="176" customFormat="1" ht="20.25" customHeight="1" spans="1:17">
      <c r="A12" s="214" t="s">
        <v>124</v>
      </c>
      <c r="B12" s="210" t="s">
        <v>30</v>
      </c>
      <c r="C12" s="210" t="s">
        <v>30</v>
      </c>
      <c r="D12" s="210" t="s">
        <v>30</v>
      </c>
      <c r="E12" s="210" t="s">
        <v>30</v>
      </c>
      <c r="F12" s="210" t="s">
        <v>30</v>
      </c>
      <c r="G12" s="210" t="s">
        <v>30</v>
      </c>
      <c r="H12" s="215">
        <f>SUM(H6:H11)</f>
        <v>32.75</v>
      </c>
      <c r="I12" s="223">
        <f>SUM(I6:I11)</f>
        <v>49</v>
      </c>
      <c r="J12" s="210" t="s">
        <v>30</v>
      </c>
      <c r="K12" s="210" t="s">
        <v>30</v>
      </c>
      <c r="L12" s="210" t="s">
        <v>30</v>
      </c>
      <c r="M12" s="210" t="s">
        <v>30</v>
      </c>
      <c r="N12" s="210" t="s">
        <v>30</v>
      </c>
      <c r="O12" s="210" t="s">
        <v>30</v>
      </c>
      <c r="P12" s="224">
        <f>SUM(P6:P11)</f>
        <v>61.5767045454546</v>
      </c>
      <c r="Q12" s="224">
        <f>SUM(Q6:Q11)</f>
        <v>66.6434059754433</v>
      </c>
    </row>
    <row r="13" s="91" customFormat="1" spans="2:17">
      <c r="B13" s="216" t="s">
        <v>339</v>
      </c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</row>
    <row r="14" s="91" customFormat="1" spans="2:17">
      <c r="B14" s="217" t="s">
        <v>340</v>
      </c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</row>
    <row r="15" s="91" customFormat="1" spans="2:17">
      <c r="B15" s="217" t="s">
        <v>341</v>
      </c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</row>
    <row r="16" s="91" customFormat="1" spans="2:17">
      <c r="B16" s="217" t="s">
        <v>342</v>
      </c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</row>
    <row r="17" s="91" customFormat="1" spans="2:15">
      <c r="B17" s="92" t="s">
        <v>343</v>
      </c>
      <c r="K17" s="225"/>
      <c r="L17" s="225"/>
      <c r="M17" s="225"/>
      <c r="N17" s="225"/>
      <c r="O17" s="225"/>
    </row>
    <row r="18" s="91" customFormat="1" spans="11:15">
      <c r="K18" s="225"/>
      <c r="L18" s="225"/>
      <c r="M18" s="225"/>
      <c r="N18" s="225"/>
      <c r="O18" s="225"/>
    </row>
    <row r="19" s="91" customFormat="1" spans="11:15">
      <c r="K19" s="225"/>
      <c r="L19" s="225"/>
      <c r="M19" s="225"/>
      <c r="N19" s="225"/>
      <c r="O19" s="225"/>
    </row>
  </sheetData>
  <mergeCells count="19">
    <mergeCell ref="A1:Q1"/>
    <mergeCell ref="A2:C2"/>
    <mergeCell ref="D2:I2"/>
    <mergeCell ref="K2:N2"/>
    <mergeCell ref="O2:Q2"/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</mergeCells>
  <printOptions horizontalCentered="1"/>
  <pageMargins left="0.31496062992126" right="0.31496062992126" top="0.748031496062992" bottom="0.748031496062992" header="0.31496062992126" footer="0.31496062992126"/>
  <pageSetup paperSize="9" scale="90" orientation="landscape" horizontalDpi="300" verticalDpi="300"/>
  <headerFooter/>
  <ignoredErrors>
    <ignoredError sqref="O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view="pageBreakPreview" zoomScaleNormal="100" workbookViewId="0">
      <selection activeCell="D10" sqref="D10:D11"/>
    </sheetView>
  </sheetViews>
  <sheetFormatPr defaultColWidth="9" defaultRowHeight="14"/>
  <cols>
    <col min="1" max="1" width="4.62727272727273" style="149" customWidth="1"/>
    <col min="2" max="2" width="9.62727272727273" customWidth="1"/>
    <col min="3" max="3" width="30.2727272727273" customWidth="1"/>
    <col min="4" max="4" width="12.2545454545455" customWidth="1"/>
    <col min="5" max="5" width="14.6272727272727" customWidth="1"/>
    <col min="6" max="6" width="6.37272727272727" customWidth="1"/>
    <col min="7" max="7" width="10.2545454545455" customWidth="1"/>
    <col min="8" max="8" width="5.5" customWidth="1"/>
    <col min="9" max="9" width="6.75454545454545" customWidth="1"/>
    <col min="10" max="10" width="7.75454545454545" customWidth="1"/>
    <col min="11" max="11" width="5.87272727272727" customWidth="1"/>
    <col min="12" max="12" width="5.12727272727273" customWidth="1"/>
    <col min="13" max="13" width="5.75454545454545" style="149" customWidth="1"/>
    <col min="14" max="14" width="5.37272727272727" style="149" customWidth="1"/>
    <col min="15" max="15" width="6.87272727272727" style="149" customWidth="1"/>
    <col min="16" max="16" width="6.37272727272727" style="149" customWidth="1"/>
    <col min="17" max="17" width="6.62727272727273" style="149" customWidth="1"/>
    <col min="18" max="18" width="5.62727272727273" style="149" customWidth="1"/>
    <col min="19" max="19" width="6.12727272727273" style="149" customWidth="1"/>
    <col min="20" max="20" width="7.62727272727273" customWidth="1"/>
    <col min="21" max="21" width="6.25454545454545" customWidth="1"/>
    <col min="22" max="22" width="6.62727272727273" customWidth="1"/>
  </cols>
  <sheetData>
    <row r="1" ht="21" spans="1:22">
      <c r="A1" s="150" t="s">
        <v>344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95"/>
    </row>
    <row r="2" s="1" customFormat="1" spans="1:22">
      <c r="A2" s="4" t="s">
        <v>309</v>
      </c>
      <c r="B2" s="4"/>
      <c r="C2" s="4"/>
      <c r="D2" s="152" t="s">
        <v>58</v>
      </c>
      <c r="E2" s="153"/>
      <c r="F2" s="153"/>
      <c r="G2" s="153"/>
      <c r="H2" s="154"/>
      <c r="I2" s="178" t="s">
        <v>59</v>
      </c>
      <c r="J2" s="179" t="str">
        <f>原材料明细!J2</f>
        <v>M4轻卡</v>
      </c>
      <c r="K2" s="180"/>
      <c r="L2" s="180"/>
      <c r="M2" s="180"/>
      <c r="N2" s="180"/>
      <c r="O2" s="180"/>
      <c r="P2" s="180"/>
      <c r="Q2" s="196"/>
      <c r="R2" s="197" t="s">
        <v>61</v>
      </c>
      <c r="S2" s="197"/>
      <c r="T2" s="197"/>
      <c r="U2" s="197"/>
      <c r="V2" s="197"/>
    </row>
    <row r="3" s="1" customFormat="1" spans="1:22">
      <c r="A3" s="7" t="s">
        <v>310</v>
      </c>
      <c r="B3" s="7"/>
      <c r="C3" s="7"/>
      <c r="D3" s="155" t="str">
        <f>加工明细!D3</f>
        <v>L168100000540/驾驶员座椅总成</v>
      </c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4" t="str">
        <f>原材料明细!N3</f>
        <v>报价填写日期:2024.01.18</v>
      </c>
      <c r="S3" s="4"/>
      <c r="T3" s="4"/>
      <c r="U3" s="4"/>
      <c r="V3" s="4"/>
    </row>
    <row r="4" ht="21.75" customHeight="1" spans="1:22">
      <c r="A4" s="156" t="s">
        <v>64</v>
      </c>
      <c r="B4" s="156" t="s">
        <v>313</v>
      </c>
      <c r="C4" s="157" t="s">
        <v>345</v>
      </c>
      <c r="D4" s="158"/>
      <c r="E4" s="158"/>
      <c r="F4" s="158"/>
      <c r="G4" s="158"/>
      <c r="H4" s="158"/>
      <c r="I4" s="158"/>
      <c r="J4" s="156" t="s">
        <v>346</v>
      </c>
      <c r="K4" s="156"/>
      <c r="L4" s="156"/>
      <c r="M4" s="156"/>
      <c r="N4" s="156"/>
      <c r="O4" s="181" t="s">
        <v>347</v>
      </c>
      <c r="P4" s="182"/>
      <c r="Q4" s="198" t="s">
        <v>348</v>
      </c>
      <c r="R4" s="198"/>
      <c r="S4" s="198"/>
      <c r="T4" s="161" t="s">
        <v>349</v>
      </c>
      <c r="U4" s="161" t="s">
        <v>350</v>
      </c>
      <c r="V4" s="161" t="s">
        <v>351</v>
      </c>
    </row>
    <row r="5" ht="96.95" customHeight="1" spans="1:22">
      <c r="A5" s="156"/>
      <c r="B5" s="156"/>
      <c r="C5" s="159" t="s">
        <v>320</v>
      </c>
      <c r="D5" s="159" t="s">
        <v>75</v>
      </c>
      <c r="E5" s="160" t="s">
        <v>352</v>
      </c>
      <c r="F5" s="160" t="s">
        <v>353</v>
      </c>
      <c r="G5" s="160" t="s">
        <v>354</v>
      </c>
      <c r="H5" s="161" t="s">
        <v>355</v>
      </c>
      <c r="I5" s="183" t="s">
        <v>356</v>
      </c>
      <c r="J5" s="184" t="s">
        <v>357</v>
      </c>
      <c r="K5" s="184" t="s">
        <v>358</v>
      </c>
      <c r="L5" s="184" t="s">
        <v>359</v>
      </c>
      <c r="M5" s="160" t="s">
        <v>360</v>
      </c>
      <c r="N5" s="160" t="s">
        <v>361</v>
      </c>
      <c r="O5" s="160" t="s">
        <v>362</v>
      </c>
      <c r="P5" s="160" t="s">
        <v>363</v>
      </c>
      <c r="Q5" s="161" t="s">
        <v>364</v>
      </c>
      <c r="R5" s="161" t="s">
        <v>365</v>
      </c>
      <c r="S5" s="161" t="s">
        <v>366</v>
      </c>
      <c r="T5" s="161"/>
      <c r="U5" s="161"/>
      <c r="V5" s="161"/>
    </row>
    <row r="6" spans="1:22">
      <c r="A6" s="156">
        <v>1</v>
      </c>
      <c r="B6" s="162" t="s">
        <v>367</v>
      </c>
      <c r="C6" s="163" t="s">
        <v>368</v>
      </c>
      <c r="D6" s="164" t="s">
        <v>369</v>
      </c>
      <c r="E6" s="165">
        <f>18451327.44+147433.62</f>
        <v>18598761.06</v>
      </c>
      <c r="F6" s="166">
        <v>0.05</v>
      </c>
      <c r="G6" s="167">
        <f t="shared" ref="G6:G9" si="0">(E6-E6*F6)/(H6-I6)</f>
        <v>2944803.8345</v>
      </c>
      <c r="H6" s="168">
        <v>10</v>
      </c>
      <c r="I6" s="185">
        <v>4</v>
      </c>
      <c r="J6" s="186">
        <v>360</v>
      </c>
      <c r="K6" s="166">
        <v>0.7</v>
      </c>
      <c r="L6" s="187">
        <v>0</v>
      </c>
      <c r="M6" s="188">
        <v>0.6</v>
      </c>
      <c r="N6" s="188">
        <v>0</v>
      </c>
      <c r="O6" s="189">
        <v>23530.601265</v>
      </c>
      <c r="P6" s="189">
        <v>47061.20253</v>
      </c>
      <c r="Q6" s="199">
        <v>8</v>
      </c>
      <c r="R6" s="199">
        <f t="shared" ref="R6:R9" si="1">22*12</f>
        <v>264</v>
      </c>
      <c r="S6" s="199">
        <f t="shared" ref="S6:S9" si="2">R6*Q6</f>
        <v>2112</v>
      </c>
      <c r="T6" s="200">
        <f t="shared" ref="T6:T9" si="3">(E6-E6*F6)/(H6-I6)/(Q6*R6)/60</f>
        <v>23.2386666232639</v>
      </c>
      <c r="U6" s="200">
        <f t="shared" ref="U6:U9" si="4">(J6*K6*M6+L6*N6)/60</f>
        <v>2.52</v>
      </c>
      <c r="V6" s="200">
        <f t="shared" ref="V6:V9" si="5">(O6+P6)/S6/60</f>
        <v>0.557069158735796</v>
      </c>
    </row>
    <row r="7" spans="1:22">
      <c r="A7" s="156">
        <v>2</v>
      </c>
      <c r="B7" s="162" t="s">
        <v>332</v>
      </c>
      <c r="C7" s="163" t="s">
        <v>370</v>
      </c>
      <c r="D7" s="164" t="s">
        <v>371</v>
      </c>
      <c r="E7" s="165">
        <v>427350.43</v>
      </c>
      <c r="F7" s="166">
        <v>0.05</v>
      </c>
      <c r="G7" s="167">
        <f t="shared" si="0"/>
        <v>64957.26536</v>
      </c>
      <c r="H7" s="168">
        <v>10</v>
      </c>
      <c r="I7" s="185">
        <v>3.75</v>
      </c>
      <c r="J7" s="186">
        <v>19.5</v>
      </c>
      <c r="K7" s="166">
        <v>0.7</v>
      </c>
      <c r="L7" s="187">
        <v>0</v>
      </c>
      <c r="M7" s="188">
        <v>0.6</v>
      </c>
      <c r="N7" s="188">
        <v>0</v>
      </c>
      <c r="O7" s="189">
        <v>641.025645</v>
      </c>
      <c r="P7" s="189">
        <v>1282.05129</v>
      </c>
      <c r="Q7" s="199">
        <v>8</v>
      </c>
      <c r="R7" s="199">
        <f t="shared" si="1"/>
        <v>264</v>
      </c>
      <c r="S7" s="199">
        <f t="shared" si="2"/>
        <v>2112</v>
      </c>
      <c r="T7" s="200">
        <f t="shared" si="3"/>
        <v>0.512604682449495</v>
      </c>
      <c r="U7" s="200">
        <f t="shared" si="4"/>
        <v>0.1365</v>
      </c>
      <c r="V7" s="200">
        <f t="shared" si="5"/>
        <v>0.0151757965198864</v>
      </c>
    </row>
    <row r="8" spans="1:22">
      <c r="A8" s="156">
        <v>3</v>
      </c>
      <c r="B8" s="162" t="s">
        <v>334</v>
      </c>
      <c r="C8" s="163" t="s">
        <v>372</v>
      </c>
      <c r="D8" s="164" t="s">
        <v>373</v>
      </c>
      <c r="E8" s="165">
        <f>305982.9+14932</f>
        <v>320914.9</v>
      </c>
      <c r="F8" s="166">
        <v>0.05</v>
      </c>
      <c r="G8" s="167">
        <f t="shared" si="0"/>
        <v>192955.161392405</v>
      </c>
      <c r="H8" s="168">
        <v>10</v>
      </c>
      <c r="I8" s="185">
        <v>8.42</v>
      </c>
      <c r="J8" s="186">
        <v>59.5</v>
      </c>
      <c r="K8" s="166">
        <v>0.7</v>
      </c>
      <c r="L8" s="187">
        <v>0</v>
      </c>
      <c r="M8" s="188">
        <v>0.6</v>
      </c>
      <c r="N8" s="188">
        <v>0</v>
      </c>
      <c r="O8" s="189">
        <v>411.738345</v>
      </c>
      <c r="P8" s="189">
        <v>823.47669</v>
      </c>
      <c r="Q8" s="199">
        <v>8</v>
      </c>
      <c r="R8" s="199">
        <f t="shared" si="1"/>
        <v>264</v>
      </c>
      <c r="S8" s="199">
        <f t="shared" si="2"/>
        <v>2112</v>
      </c>
      <c r="T8" s="200">
        <f t="shared" si="3"/>
        <v>1.52268908927087</v>
      </c>
      <c r="U8" s="200">
        <f t="shared" si="4"/>
        <v>0.4165</v>
      </c>
      <c r="V8" s="200">
        <f t="shared" si="5"/>
        <v>0.00974759339488636</v>
      </c>
    </row>
    <row r="9" spans="1:22">
      <c r="A9" s="156">
        <v>4</v>
      </c>
      <c r="B9" s="162" t="s">
        <v>122</v>
      </c>
      <c r="C9" s="163" t="s">
        <v>374</v>
      </c>
      <c r="D9" s="164" t="s">
        <v>375</v>
      </c>
      <c r="E9" s="165">
        <v>5367.52</v>
      </c>
      <c r="F9" s="166">
        <v>0.05</v>
      </c>
      <c r="G9" s="167">
        <f t="shared" si="0"/>
        <v>4079.3152</v>
      </c>
      <c r="H9" s="168">
        <v>10</v>
      </c>
      <c r="I9" s="185">
        <v>8.75</v>
      </c>
      <c r="J9" s="190">
        <v>10</v>
      </c>
      <c r="K9" s="166">
        <v>0.7</v>
      </c>
      <c r="L9" s="187">
        <v>0</v>
      </c>
      <c r="M9" s="188">
        <v>0.6</v>
      </c>
      <c r="N9" s="188">
        <v>0</v>
      </c>
      <c r="O9" s="189">
        <f>P9*0.5</f>
        <v>8.05128</v>
      </c>
      <c r="P9" s="189">
        <f>E9*0.03/10</f>
        <v>16.10256</v>
      </c>
      <c r="Q9" s="199">
        <v>8</v>
      </c>
      <c r="R9" s="199">
        <f t="shared" si="1"/>
        <v>264</v>
      </c>
      <c r="S9" s="199">
        <f t="shared" si="2"/>
        <v>2112</v>
      </c>
      <c r="T9" s="200">
        <f t="shared" si="3"/>
        <v>0.0321915656565657</v>
      </c>
      <c r="U9" s="200">
        <f t="shared" si="4"/>
        <v>0.07</v>
      </c>
      <c r="V9" s="200">
        <f t="shared" si="5"/>
        <v>0.000190607954545455</v>
      </c>
    </row>
    <row r="10" spans="1:22">
      <c r="A10" s="156">
        <v>3</v>
      </c>
      <c r="B10" s="169" t="s">
        <v>123</v>
      </c>
      <c r="C10" s="169" t="s">
        <v>376</v>
      </c>
      <c r="D10" s="161" t="s">
        <v>30</v>
      </c>
      <c r="E10" s="170">
        <v>4424778.76</v>
      </c>
      <c r="F10" s="171">
        <v>0.05</v>
      </c>
      <c r="G10" s="172">
        <v>2189343.65729167</v>
      </c>
      <c r="H10" s="173">
        <v>10</v>
      </c>
      <c r="I10" s="191">
        <v>8.08</v>
      </c>
      <c r="J10" s="156">
        <v>132</v>
      </c>
      <c r="K10" s="171">
        <v>0.7</v>
      </c>
      <c r="L10" s="156">
        <v>0</v>
      </c>
      <c r="M10" s="192">
        <v>0.6</v>
      </c>
      <c r="N10" s="156">
        <v>0</v>
      </c>
      <c r="O10" s="193">
        <v>7605.63279</v>
      </c>
      <c r="P10" s="193">
        <v>15211.26558</v>
      </c>
      <c r="Q10" s="156">
        <v>8</v>
      </c>
      <c r="R10" s="156">
        <v>264</v>
      </c>
      <c r="S10" s="156">
        <v>2112</v>
      </c>
      <c r="T10" s="201">
        <v>17.2770174975668</v>
      </c>
      <c r="U10" s="201">
        <v>0.924</v>
      </c>
      <c r="V10" s="201">
        <v>0.180057594460227</v>
      </c>
    </row>
    <row r="11" spans="1:22">
      <c r="A11" s="156">
        <v>4</v>
      </c>
      <c r="B11" s="174" t="s">
        <v>377</v>
      </c>
      <c r="C11" s="174" t="s">
        <v>378</v>
      </c>
      <c r="D11" s="161" t="s">
        <v>30</v>
      </c>
      <c r="E11" s="170">
        <v>776933.52</v>
      </c>
      <c r="F11" s="171">
        <v>0.05</v>
      </c>
      <c r="G11" s="172">
        <v>147617.3688</v>
      </c>
      <c r="H11" s="173">
        <v>10</v>
      </c>
      <c r="I11" s="191">
        <v>5</v>
      </c>
      <c r="J11" s="156">
        <v>2.5</v>
      </c>
      <c r="K11" s="171">
        <v>0.7</v>
      </c>
      <c r="L11" s="156">
        <v>0</v>
      </c>
      <c r="M11" s="192">
        <v>0.6</v>
      </c>
      <c r="N11" s="156">
        <v>0</v>
      </c>
      <c r="O11" s="193">
        <v>1165.40028</v>
      </c>
      <c r="P11" s="193">
        <v>2330.80056</v>
      </c>
      <c r="Q11" s="156">
        <v>8</v>
      </c>
      <c r="R11" s="156">
        <v>264</v>
      </c>
      <c r="S11" s="156">
        <v>2112</v>
      </c>
      <c r="T11" s="201">
        <v>1.16490979166667</v>
      </c>
      <c r="U11" s="201">
        <v>0.0175</v>
      </c>
      <c r="V11" s="201">
        <v>0.02758996875</v>
      </c>
    </row>
    <row r="12" spans="2:21">
      <c r="B12" s="175" t="s">
        <v>339</v>
      </c>
      <c r="T12" s="149"/>
      <c r="U12" s="149"/>
    </row>
    <row r="13" spans="2:3">
      <c r="B13" s="176" t="s">
        <v>379</v>
      </c>
      <c r="C13" s="148"/>
    </row>
    <row r="14" spans="2:3">
      <c r="B14" s="176" t="s">
        <v>380</v>
      </c>
      <c r="C14" s="148"/>
    </row>
    <row r="15" spans="2:3">
      <c r="B15" s="176" t="s">
        <v>381</v>
      </c>
      <c r="C15" s="148"/>
    </row>
    <row r="16" spans="2:3">
      <c r="B16" s="176" t="s">
        <v>382</v>
      </c>
      <c r="C16" s="148"/>
    </row>
    <row r="17" spans="2:16">
      <c r="B17" s="148" t="s">
        <v>383</v>
      </c>
      <c r="P17" s="194"/>
    </row>
    <row r="20" ht="23" spans="5:7">
      <c r="E20" s="177"/>
      <c r="F20" s="177"/>
      <c r="G20" s="177"/>
    </row>
    <row r="21" ht="23" spans="5:7">
      <c r="E21" s="177"/>
      <c r="F21" s="177"/>
      <c r="G21" s="177"/>
    </row>
  </sheetData>
  <sortState ref="A6:Z25">
    <sortCondition ref="A6:A25"/>
  </sortState>
  <mergeCells count="16">
    <mergeCell ref="A1:V1"/>
    <mergeCell ref="A2:C2"/>
    <mergeCell ref="D2:H2"/>
    <mergeCell ref="J2:Q2"/>
    <mergeCell ref="R2:V2"/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</mergeCells>
  <conditionalFormatting sqref="B9">
    <cfRule type="duplicateValues" dxfId="0" priority="1"/>
    <cfRule type="duplicateValues" dxfId="1" priority="2"/>
  </conditionalFormatting>
  <conditionalFormatting sqref="B6:B8">
    <cfRule type="duplicateValues" dxfId="0" priority="3"/>
    <cfRule type="duplicateValues" dxfId="1" priority="4"/>
  </conditionalFormatting>
  <printOptions horizontalCentered="1"/>
  <pageMargins left="0.393700787401575" right="0.393700787401575" top="0.748031496062992" bottom="0.748031496062992" header="0.31496062992126" footer="0.31496062992126"/>
  <pageSetup paperSize="9" scale="93" orientation="landscape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view="pageBreakPreview" zoomScaleNormal="100" workbookViewId="0">
      <selection activeCell="F18" sqref="F18"/>
    </sheetView>
  </sheetViews>
  <sheetFormatPr defaultColWidth="9" defaultRowHeight="14" outlineLevelCol="6"/>
  <cols>
    <col min="1" max="1" width="7.37272727272727" style="132" customWidth="1"/>
    <col min="2" max="2" width="34.7545454545455" style="132" customWidth="1"/>
    <col min="3" max="3" width="14.5" style="132" customWidth="1"/>
    <col min="4" max="4" width="12.2545454545455" style="132" customWidth="1"/>
    <col min="5" max="5" width="12.1272727272727" style="132" customWidth="1"/>
    <col min="6" max="6" width="10.1272727272727" style="132" customWidth="1"/>
    <col min="7" max="7" width="16.1272727272727" style="132" customWidth="1"/>
    <col min="8" max="8" width="12.7545454545455" style="132" customWidth="1"/>
    <col min="9" max="16384" width="9" style="132"/>
  </cols>
  <sheetData>
    <row r="1" ht="20.25" customHeight="1" spans="1:7">
      <c r="A1" s="133" t="s">
        <v>384</v>
      </c>
      <c r="B1" s="133"/>
      <c r="C1" s="133"/>
      <c r="D1" s="133"/>
      <c r="E1" s="133"/>
      <c r="F1" s="133"/>
      <c r="G1" s="133"/>
    </row>
    <row r="2" s="25" customFormat="1" ht="18.75" customHeight="1" spans="1:7">
      <c r="A2" s="28" t="s">
        <v>385</v>
      </c>
      <c r="B2" s="28"/>
      <c r="C2" s="28" t="s">
        <v>59</v>
      </c>
      <c r="D2" s="24" t="str">
        <f>原材料明细!J2</f>
        <v>M4轻卡</v>
      </c>
      <c r="E2" s="24"/>
      <c r="F2" s="134" t="s">
        <v>61</v>
      </c>
      <c r="G2" s="134"/>
    </row>
    <row r="3" s="25" customFormat="1" ht="18.75" customHeight="1" spans="1:7">
      <c r="A3" s="135" t="str">
        <f>原材料明细!A3</f>
        <v>零件图号/名称:L168100000540/驾驶员座椅总成</v>
      </c>
      <c r="B3" s="136"/>
      <c r="C3" s="136"/>
      <c r="D3" s="136"/>
      <c r="E3" s="136"/>
      <c r="F3" s="28" t="str">
        <f>原材料明细!N3</f>
        <v>报价填写日期:2024.01.18</v>
      </c>
      <c r="G3" s="28"/>
    </row>
    <row r="4" ht="27" customHeight="1" spans="1:7">
      <c r="A4" s="137" t="s">
        <v>64</v>
      </c>
      <c r="B4" s="137" t="s">
        <v>386</v>
      </c>
      <c r="C4" s="137" t="s">
        <v>387</v>
      </c>
      <c r="D4" s="137" t="s">
        <v>388</v>
      </c>
      <c r="E4" s="137" t="s">
        <v>389</v>
      </c>
      <c r="F4" s="137" t="s">
        <v>390</v>
      </c>
      <c r="G4" s="137" t="s">
        <v>391</v>
      </c>
    </row>
    <row r="5" ht="27" customHeight="1" spans="1:7">
      <c r="A5" s="137"/>
      <c r="B5" s="137"/>
      <c r="C5" s="137"/>
      <c r="D5" s="137"/>
      <c r="E5" s="137"/>
      <c r="F5" s="137"/>
      <c r="G5" s="137"/>
    </row>
    <row r="6" spans="1:7">
      <c r="A6" s="138">
        <v>1</v>
      </c>
      <c r="B6" s="139" t="s">
        <v>37</v>
      </c>
      <c r="C6" s="140">
        <f>D6*汇总表!D17</f>
        <v>20.7380066147685</v>
      </c>
      <c r="D6" s="141">
        <v>0.025</v>
      </c>
      <c r="E6" s="142">
        <v>0</v>
      </c>
      <c r="F6" s="142">
        <v>0</v>
      </c>
      <c r="G6" s="142">
        <v>0</v>
      </c>
    </row>
    <row r="7" spans="1:7">
      <c r="A7" s="138">
        <v>2</v>
      </c>
      <c r="B7" s="139" t="s">
        <v>38</v>
      </c>
      <c r="C7" s="140">
        <f>D7*汇总表!D17</f>
        <v>16.5904052918148</v>
      </c>
      <c r="D7" s="141">
        <v>0.02</v>
      </c>
      <c r="E7" s="142">
        <v>0</v>
      </c>
      <c r="F7" s="142">
        <v>0</v>
      </c>
      <c r="G7" s="142">
        <v>0</v>
      </c>
    </row>
    <row r="8" ht="21" customHeight="1" spans="1:7">
      <c r="A8" s="138">
        <v>3</v>
      </c>
      <c r="B8" s="139" t="s">
        <v>392</v>
      </c>
      <c r="C8" s="140">
        <f>D8*汇总表!D17</f>
        <v>20.7380066147685</v>
      </c>
      <c r="D8" s="141">
        <v>0.025</v>
      </c>
      <c r="E8" s="142">
        <v>0</v>
      </c>
      <c r="F8" s="142">
        <v>0</v>
      </c>
      <c r="G8" s="142">
        <v>0</v>
      </c>
    </row>
    <row r="10" ht="24.75" customHeight="1" spans="1:7">
      <c r="A10" s="133" t="s">
        <v>393</v>
      </c>
      <c r="B10" s="133" t="s">
        <v>394</v>
      </c>
      <c r="C10" s="133"/>
      <c r="D10" s="133"/>
      <c r="E10" s="133"/>
      <c r="F10" s="133"/>
      <c r="G10" s="133"/>
    </row>
    <row r="11" spans="1:7">
      <c r="A11" s="142" t="s">
        <v>64</v>
      </c>
      <c r="B11" s="142" t="s">
        <v>395</v>
      </c>
      <c r="C11" s="142"/>
      <c r="D11" s="142" t="s">
        <v>396</v>
      </c>
      <c r="E11" s="142"/>
      <c r="F11" s="142" t="s">
        <v>397</v>
      </c>
      <c r="G11" s="142"/>
    </row>
    <row r="12" spans="1:7">
      <c r="A12" s="142">
        <v>1</v>
      </c>
      <c r="B12" s="142" t="s">
        <v>398</v>
      </c>
      <c r="C12" s="142"/>
      <c r="D12" s="142">
        <v>0</v>
      </c>
      <c r="E12" s="142"/>
      <c r="F12" s="142">
        <v>0</v>
      </c>
      <c r="G12" s="142"/>
    </row>
    <row r="13" spans="1:7">
      <c r="A13" s="142">
        <v>2</v>
      </c>
      <c r="B13" s="142" t="s">
        <v>399</v>
      </c>
      <c r="C13" s="142"/>
      <c r="D13" s="142">
        <v>0</v>
      </c>
      <c r="E13" s="142"/>
      <c r="F13" s="142">
        <v>0</v>
      </c>
      <c r="G13" s="142"/>
    </row>
    <row r="14" spans="1:7">
      <c r="A14" s="142">
        <v>3</v>
      </c>
      <c r="B14" s="142" t="s">
        <v>400</v>
      </c>
      <c r="C14" s="143" t="s">
        <v>401</v>
      </c>
      <c r="D14" s="142">
        <v>0</v>
      </c>
      <c r="E14" s="142"/>
      <c r="F14" s="142">
        <v>0</v>
      </c>
      <c r="G14" s="142"/>
    </row>
    <row r="15" ht="24" spans="1:7">
      <c r="A15" s="142"/>
      <c r="B15" s="142"/>
      <c r="C15" s="142" t="s">
        <v>402</v>
      </c>
      <c r="D15" s="142">
        <v>0</v>
      </c>
      <c r="E15" s="142"/>
      <c r="F15" s="142">
        <v>0</v>
      </c>
      <c r="G15" s="142"/>
    </row>
    <row r="16" spans="1:5">
      <c r="A16" s="144"/>
      <c r="B16" s="145" t="s">
        <v>339</v>
      </c>
      <c r="C16" s="144"/>
      <c r="D16" s="144"/>
      <c r="E16" s="146"/>
    </row>
    <row r="17" spans="1:5">
      <c r="A17" s="144"/>
      <c r="B17" s="147" t="s">
        <v>403</v>
      </c>
      <c r="C17" s="144"/>
      <c r="D17" s="144"/>
      <c r="E17" s="146"/>
    </row>
    <row r="18" spans="1:5">
      <c r="A18" s="144"/>
      <c r="B18" s="147" t="s">
        <v>404</v>
      </c>
      <c r="C18" s="144"/>
      <c r="D18" s="144"/>
      <c r="E18" s="146"/>
    </row>
    <row r="19" spans="1:5">
      <c r="A19" s="144"/>
      <c r="B19" s="147" t="s">
        <v>405</v>
      </c>
      <c r="C19" s="144"/>
      <c r="D19" s="144"/>
      <c r="E19" s="146"/>
    </row>
    <row r="20" customFormat="1" spans="2:2">
      <c r="B20" s="148" t="s">
        <v>406</v>
      </c>
    </row>
  </sheetData>
  <mergeCells count="28">
    <mergeCell ref="A1:G1"/>
    <mergeCell ref="A2:B2"/>
    <mergeCell ref="D2:E2"/>
    <mergeCell ref="F2:G2"/>
    <mergeCell ref="F3:G3"/>
    <mergeCell ref="A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D14:E14"/>
    <mergeCell ref="F14:G14"/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300" verticalDpi="300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view="pageBreakPreview" zoomScaleNormal="100" workbookViewId="0">
      <selection activeCell="G11" sqref="G11"/>
    </sheetView>
  </sheetViews>
  <sheetFormatPr defaultColWidth="9" defaultRowHeight="14"/>
  <cols>
    <col min="1" max="1" width="4.5" customWidth="1"/>
    <col min="2" max="2" width="8.62727272727273" customWidth="1"/>
    <col min="3" max="3" width="8.12727272727273" customWidth="1"/>
    <col min="4" max="4" width="10.3727272727273" customWidth="1"/>
    <col min="5" max="5" width="12.5454545454545" customWidth="1"/>
    <col min="6" max="6" width="7" customWidth="1"/>
    <col min="7" max="7" width="6.25454545454545" customWidth="1"/>
    <col min="8" max="8" width="2" customWidth="1"/>
    <col min="9" max="9" width="6.87272727272727" customWidth="1"/>
    <col min="10" max="10" width="6.62727272727273" customWidth="1"/>
    <col min="11" max="11" width="4.62727272727273" customWidth="1"/>
    <col min="12" max="12" width="5.5" customWidth="1"/>
    <col min="13" max="13" width="7.87272727272727" customWidth="1"/>
    <col min="14" max="14" width="10.2545454545455" customWidth="1"/>
    <col min="15" max="15" width="14.7545454545455" customWidth="1"/>
  </cols>
  <sheetData>
    <row r="1" ht="21" spans="1:14">
      <c r="A1" s="27" t="s">
        <v>407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8.75" customHeight="1" spans="1:14">
      <c r="A2" s="28" t="s">
        <v>57</v>
      </c>
      <c r="B2" s="28"/>
      <c r="C2" s="24" t="s">
        <v>58</v>
      </c>
      <c r="D2" s="24"/>
      <c r="E2" s="24"/>
      <c r="F2" s="28" t="s">
        <v>59</v>
      </c>
      <c r="G2" s="24" t="str">
        <f>原材料明细!J2</f>
        <v>M4轻卡</v>
      </c>
      <c r="H2" s="24"/>
      <c r="I2" s="24"/>
      <c r="J2" s="24"/>
      <c r="K2" s="24"/>
      <c r="L2" s="93" t="s">
        <v>408</v>
      </c>
      <c r="M2" s="94"/>
      <c r="N2" s="95"/>
    </row>
    <row r="3" s="25" customFormat="1" ht="18.75" customHeight="1" spans="1:14">
      <c r="A3" s="29" t="s">
        <v>310</v>
      </c>
      <c r="B3" s="29"/>
      <c r="C3" s="30" t="str">
        <f>加工明细!D3</f>
        <v>L168100000540/驾驶员座椅总成</v>
      </c>
      <c r="D3" s="31"/>
      <c r="E3" s="31"/>
      <c r="F3" s="31"/>
      <c r="G3" s="31"/>
      <c r="H3" s="31"/>
      <c r="I3" s="31"/>
      <c r="J3" s="31"/>
      <c r="K3" s="96"/>
      <c r="L3" s="97" t="str">
        <f>原材料明细!N3</f>
        <v>报价填写日期:2024.01.18</v>
      </c>
      <c r="M3" s="98"/>
      <c r="N3" s="99"/>
    </row>
    <row r="4" spans="1:14">
      <c r="A4" s="32" t="s">
        <v>409</v>
      </c>
      <c r="B4" s="33"/>
      <c r="C4" s="34"/>
      <c r="D4" s="34"/>
      <c r="E4" s="34"/>
      <c r="F4" s="34"/>
      <c r="G4" s="35"/>
      <c r="H4" s="36"/>
      <c r="I4" s="100" t="s">
        <v>410</v>
      </c>
      <c r="J4" s="53"/>
      <c r="K4" s="53"/>
      <c r="L4" s="53"/>
      <c r="M4" s="53"/>
      <c r="N4" s="101"/>
    </row>
    <row r="5" spans="1:14">
      <c r="A5" s="37" t="s">
        <v>64</v>
      </c>
      <c r="B5" s="38" t="s">
        <v>25</v>
      </c>
      <c r="C5" s="39"/>
      <c r="D5" s="39"/>
      <c r="E5" s="40"/>
      <c r="F5" s="41" t="s">
        <v>411</v>
      </c>
      <c r="G5" s="42"/>
      <c r="H5" s="36"/>
      <c r="I5" s="102" t="s">
        <v>64</v>
      </c>
      <c r="J5" s="102" t="s">
        <v>25</v>
      </c>
      <c r="K5" s="103"/>
      <c r="L5" s="103"/>
      <c r="M5" s="103"/>
      <c r="N5" s="104" t="s">
        <v>411</v>
      </c>
    </row>
    <row r="6" spans="1:14">
      <c r="A6" s="43">
        <v>1</v>
      </c>
      <c r="B6" s="44" t="s">
        <v>412</v>
      </c>
      <c r="C6" s="45"/>
      <c r="D6" s="45"/>
      <c r="E6" s="46"/>
      <c r="F6" s="47" t="s">
        <v>30</v>
      </c>
      <c r="G6" s="48"/>
      <c r="H6" s="36"/>
      <c r="I6" s="60">
        <v>1</v>
      </c>
      <c r="J6" s="105" t="s">
        <v>413</v>
      </c>
      <c r="K6" s="106"/>
      <c r="L6" s="106"/>
      <c r="M6" s="106"/>
      <c r="N6" s="107">
        <v>1470</v>
      </c>
    </row>
    <row r="7" spans="1:14">
      <c r="A7" s="49">
        <v>2</v>
      </c>
      <c r="B7" s="44" t="s">
        <v>414</v>
      </c>
      <c r="C7" s="45"/>
      <c r="D7" s="45"/>
      <c r="E7" s="46"/>
      <c r="F7" s="47" t="s">
        <v>30</v>
      </c>
      <c r="G7" s="48"/>
      <c r="H7" s="36"/>
      <c r="I7" s="60">
        <v>2</v>
      </c>
      <c r="J7" s="105" t="s">
        <v>415</v>
      </c>
      <c r="K7" s="106"/>
      <c r="L7" s="106"/>
      <c r="M7" s="106"/>
      <c r="N7" s="107">
        <v>1150</v>
      </c>
    </row>
    <row r="8" spans="1:14">
      <c r="A8" s="49">
        <v>3</v>
      </c>
      <c r="B8" s="44" t="s">
        <v>416</v>
      </c>
      <c r="C8" s="45"/>
      <c r="D8" s="45"/>
      <c r="E8" s="46"/>
      <c r="F8" s="47">
        <v>0</v>
      </c>
      <c r="G8" s="48"/>
      <c r="H8" s="36"/>
      <c r="I8" s="60">
        <v>3</v>
      </c>
      <c r="J8" s="105" t="s">
        <v>417</v>
      </c>
      <c r="K8" s="106"/>
      <c r="L8" s="106"/>
      <c r="M8" s="106"/>
      <c r="N8" s="107">
        <v>850</v>
      </c>
    </row>
    <row r="9" spans="1:14">
      <c r="A9" s="43">
        <v>4</v>
      </c>
      <c r="B9" s="44" t="s">
        <v>418</v>
      </c>
      <c r="C9" s="45"/>
      <c r="D9" s="45"/>
      <c r="E9" s="46"/>
      <c r="F9" s="47">
        <v>0</v>
      </c>
      <c r="G9" s="48"/>
      <c r="H9" s="36"/>
      <c r="I9" s="60">
        <v>4</v>
      </c>
      <c r="J9" s="105" t="s">
        <v>419</v>
      </c>
      <c r="K9" s="106"/>
      <c r="L9" s="106"/>
      <c r="M9" s="106"/>
      <c r="N9" s="108" t="s">
        <v>420</v>
      </c>
    </row>
    <row r="10" spans="1:14">
      <c r="A10" s="49">
        <v>5</v>
      </c>
      <c r="B10" s="44" t="s">
        <v>421</v>
      </c>
      <c r="C10" s="45"/>
      <c r="D10" s="45"/>
      <c r="E10" s="46"/>
      <c r="F10" s="50">
        <v>0</v>
      </c>
      <c r="G10" s="51"/>
      <c r="H10" s="36"/>
      <c r="I10" s="60">
        <v>5</v>
      </c>
      <c r="J10" s="105" t="s">
        <v>422</v>
      </c>
      <c r="K10" s="106"/>
      <c r="L10" s="106"/>
      <c r="M10" s="106"/>
      <c r="N10" s="107">
        <v>240</v>
      </c>
    </row>
    <row r="11" spans="1:14">
      <c r="A11" s="52" t="s">
        <v>423</v>
      </c>
      <c r="B11" s="53"/>
      <c r="C11" s="53"/>
      <c r="D11" s="53"/>
      <c r="E11" s="53"/>
      <c r="F11" s="54"/>
      <c r="G11" s="55"/>
      <c r="H11" s="36"/>
      <c r="I11" s="60">
        <v>6</v>
      </c>
      <c r="J11" s="105" t="s">
        <v>424</v>
      </c>
      <c r="K11" s="106"/>
      <c r="L11" s="106"/>
      <c r="M11" s="106"/>
      <c r="N11" s="107">
        <v>558.5</v>
      </c>
    </row>
    <row r="12" spans="1:14">
      <c r="A12" s="49">
        <v>1</v>
      </c>
      <c r="B12" s="44" t="s">
        <v>425</v>
      </c>
      <c r="C12" s="45"/>
      <c r="D12" s="45"/>
      <c r="E12" s="46"/>
      <c r="F12" s="56" t="s">
        <v>30</v>
      </c>
      <c r="G12" s="48"/>
      <c r="H12" s="36"/>
      <c r="I12" s="60">
        <v>7</v>
      </c>
      <c r="J12" s="105" t="s">
        <v>426</v>
      </c>
      <c r="K12" s="106"/>
      <c r="L12" s="106"/>
      <c r="M12" s="106"/>
      <c r="N12" s="107">
        <f>N10*N11</f>
        <v>134040</v>
      </c>
    </row>
    <row r="13" spans="1:14">
      <c r="A13" s="49">
        <v>2</v>
      </c>
      <c r="B13" s="44" t="s">
        <v>427</v>
      </c>
      <c r="C13" s="45"/>
      <c r="D13" s="45"/>
      <c r="E13" s="46"/>
      <c r="F13" s="56" t="s">
        <v>30</v>
      </c>
      <c r="G13" s="48"/>
      <c r="H13" s="36"/>
      <c r="I13" s="60">
        <v>8</v>
      </c>
      <c r="J13" s="105" t="s">
        <v>428</v>
      </c>
      <c r="K13" s="106"/>
      <c r="L13" s="106"/>
      <c r="M13" s="106"/>
      <c r="N13" s="107">
        <v>4</v>
      </c>
    </row>
    <row r="14" spans="1:14">
      <c r="A14" s="49">
        <v>3</v>
      </c>
      <c r="B14" s="44" t="s">
        <v>429</v>
      </c>
      <c r="C14" s="45"/>
      <c r="D14" s="45"/>
      <c r="E14" s="46"/>
      <c r="F14" s="56">
        <v>0</v>
      </c>
      <c r="G14" s="48"/>
      <c r="H14" s="36"/>
      <c r="I14" s="60">
        <v>9</v>
      </c>
      <c r="J14" s="105" t="s">
        <v>430</v>
      </c>
      <c r="K14" s="106"/>
      <c r="L14" s="106"/>
      <c r="M14" s="106"/>
      <c r="N14" s="107">
        <v>50000</v>
      </c>
    </row>
    <row r="15" spans="1:14">
      <c r="A15" s="49">
        <v>4</v>
      </c>
      <c r="B15" s="44" t="s">
        <v>431</v>
      </c>
      <c r="C15" s="45"/>
      <c r="D15" s="45"/>
      <c r="E15" s="46"/>
      <c r="F15" s="56">
        <v>0</v>
      </c>
      <c r="G15" s="48"/>
      <c r="H15" s="36"/>
      <c r="I15" s="60">
        <v>10</v>
      </c>
      <c r="J15" s="105" t="s">
        <v>432</v>
      </c>
      <c r="K15" s="106"/>
      <c r="L15" s="106"/>
      <c r="M15" s="106"/>
      <c r="N15" s="109">
        <f>N12/N14</f>
        <v>2.6808</v>
      </c>
    </row>
    <row r="16" spans="1:14">
      <c r="A16" s="49">
        <v>5</v>
      </c>
      <c r="B16" s="44" t="s">
        <v>433</v>
      </c>
      <c r="C16" s="45"/>
      <c r="D16" s="45"/>
      <c r="E16" s="46"/>
      <c r="F16" s="50">
        <v>0</v>
      </c>
      <c r="G16" s="51"/>
      <c r="H16" s="36"/>
      <c r="I16" s="36"/>
      <c r="J16" s="36"/>
      <c r="K16" s="36"/>
      <c r="L16" s="36"/>
      <c r="M16" s="36"/>
      <c r="N16" s="110"/>
    </row>
    <row r="17" spans="1:14">
      <c r="A17" s="57" t="s">
        <v>434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111"/>
    </row>
    <row r="18" ht="24" customHeight="1" spans="1:14">
      <c r="A18" s="59" t="s">
        <v>435</v>
      </c>
      <c r="B18" s="60"/>
      <c r="C18" s="61" t="s">
        <v>436</v>
      </c>
      <c r="D18" s="61" t="s">
        <v>437</v>
      </c>
      <c r="E18" s="62"/>
      <c r="F18" s="61" t="s">
        <v>438</v>
      </c>
      <c r="G18" s="61" t="s">
        <v>439</v>
      </c>
      <c r="H18" s="63" t="s">
        <v>440</v>
      </c>
      <c r="I18" s="112"/>
      <c r="J18" s="113" t="s">
        <v>441</v>
      </c>
      <c r="K18" s="114"/>
      <c r="L18" s="114"/>
      <c r="M18" s="61" t="s">
        <v>442</v>
      </c>
      <c r="N18" s="115"/>
    </row>
    <row r="19" spans="1:14">
      <c r="A19" s="64" t="s">
        <v>443</v>
      </c>
      <c r="B19" s="60"/>
      <c r="C19" s="62" t="s">
        <v>30</v>
      </c>
      <c r="D19" s="60" t="s">
        <v>30</v>
      </c>
      <c r="E19" s="60"/>
      <c r="F19" s="65" t="s">
        <v>30</v>
      </c>
      <c r="G19" s="60">
        <v>0</v>
      </c>
      <c r="H19" s="56">
        <v>0</v>
      </c>
      <c r="I19" s="48"/>
      <c r="J19" s="60">
        <v>0</v>
      </c>
      <c r="K19" s="60"/>
      <c r="L19" s="60"/>
      <c r="M19" s="116">
        <v>0</v>
      </c>
      <c r="N19" s="117"/>
    </row>
    <row r="20" spans="1:14">
      <c r="A20" s="66" t="s">
        <v>444</v>
      </c>
      <c r="B20" s="67"/>
      <c r="C20" s="62" t="s">
        <v>30</v>
      </c>
      <c r="D20" s="60" t="s">
        <v>30</v>
      </c>
      <c r="E20" s="60"/>
      <c r="F20" s="65" t="s">
        <v>30</v>
      </c>
      <c r="G20" s="60">
        <v>0</v>
      </c>
      <c r="H20" s="56">
        <v>0</v>
      </c>
      <c r="I20" s="48"/>
      <c r="J20" s="60">
        <v>0</v>
      </c>
      <c r="K20" s="60"/>
      <c r="L20" s="60"/>
      <c r="M20" s="116">
        <v>0</v>
      </c>
      <c r="N20" s="117"/>
    </row>
    <row r="21" spans="1:14">
      <c r="A21" s="64" t="s">
        <v>445</v>
      </c>
      <c r="B21" s="60"/>
      <c r="C21" s="62" t="s">
        <v>30</v>
      </c>
      <c r="D21" s="60" t="s">
        <v>30</v>
      </c>
      <c r="E21" s="60"/>
      <c r="F21" s="65" t="s">
        <v>30</v>
      </c>
      <c r="G21" s="60">
        <v>0</v>
      </c>
      <c r="H21" s="56">
        <v>0</v>
      </c>
      <c r="I21" s="48"/>
      <c r="J21" s="60">
        <v>0</v>
      </c>
      <c r="K21" s="60"/>
      <c r="L21" s="60"/>
      <c r="M21" s="116">
        <v>0</v>
      </c>
      <c r="N21" s="117"/>
    </row>
    <row r="22" spans="1:14">
      <c r="A22" s="64" t="s">
        <v>446</v>
      </c>
      <c r="B22" s="60"/>
      <c r="C22" s="62" t="s">
        <v>30</v>
      </c>
      <c r="D22" s="60" t="s">
        <v>30</v>
      </c>
      <c r="E22" s="60"/>
      <c r="F22" s="65" t="s">
        <v>30</v>
      </c>
      <c r="G22" s="60">
        <v>0</v>
      </c>
      <c r="H22" s="56">
        <v>0</v>
      </c>
      <c r="I22" s="48"/>
      <c r="J22" s="60">
        <v>0</v>
      </c>
      <c r="K22" s="60"/>
      <c r="L22" s="60"/>
      <c r="M22" s="116">
        <v>0</v>
      </c>
      <c r="N22" s="117"/>
    </row>
    <row r="23" spans="1:14">
      <c r="A23" s="64" t="s">
        <v>447</v>
      </c>
      <c r="B23" s="60"/>
      <c r="C23" s="62" t="s">
        <v>30</v>
      </c>
      <c r="D23" s="60" t="s">
        <v>30</v>
      </c>
      <c r="E23" s="60"/>
      <c r="F23" s="65" t="s">
        <v>30</v>
      </c>
      <c r="G23" s="60">
        <v>0</v>
      </c>
      <c r="H23" s="56">
        <v>0</v>
      </c>
      <c r="I23" s="48"/>
      <c r="J23" s="60">
        <v>0</v>
      </c>
      <c r="K23" s="60"/>
      <c r="L23" s="60"/>
      <c r="M23" s="116">
        <v>0</v>
      </c>
      <c r="N23" s="117"/>
    </row>
    <row r="24" spans="1:14">
      <c r="A24" s="64" t="s">
        <v>448</v>
      </c>
      <c r="B24" s="60"/>
      <c r="C24" s="62" t="s">
        <v>30</v>
      </c>
      <c r="D24" s="60" t="s">
        <v>30</v>
      </c>
      <c r="E24" s="60"/>
      <c r="F24" s="65" t="s">
        <v>30</v>
      </c>
      <c r="G24" s="60">
        <v>0</v>
      </c>
      <c r="H24" s="56">
        <v>0</v>
      </c>
      <c r="I24" s="48"/>
      <c r="J24" s="60">
        <v>0</v>
      </c>
      <c r="K24" s="60"/>
      <c r="L24" s="60"/>
      <c r="M24" s="116">
        <v>0</v>
      </c>
      <c r="N24" s="117"/>
    </row>
    <row r="25" spans="1:14">
      <c r="A25" s="64" t="s">
        <v>449</v>
      </c>
      <c r="B25" s="60"/>
      <c r="C25" s="62" t="s">
        <v>30</v>
      </c>
      <c r="D25" s="60" t="s">
        <v>30</v>
      </c>
      <c r="E25" s="60"/>
      <c r="F25" s="65" t="s">
        <v>30</v>
      </c>
      <c r="G25" s="60">
        <v>0</v>
      </c>
      <c r="H25" s="56">
        <v>0</v>
      </c>
      <c r="I25" s="48"/>
      <c r="J25" s="60">
        <v>0</v>
      </c>
      <c r="K25" s="60"/>
      <c r="L25" s="60"/>
      <c r="M25" s="116">
        <v>0</v>
      </c>
      <c r="N25" s="117"/>
    </row>
    <row r="26" spans="1:14">
      <c r="A26" s="64" t="s">
        <v>450</v>
      </c>
      <c r="B26" s="60"/>
      <c r="C26" s="62" t="s">
        <v>30</v>
      </c>
      <c r="D26" s="60" t="s">
        <v>30</v>
      </c>
      <c r="E26" s="60"/>
      <c r="F26" s="65" t="s">
        <v>30</v>
      </c>
      <c r="G26" s="60">
        <v>0</v>
      </c>
      <c r="H26" s="56">
        <v>0</v>
      </c>
      <c r="I26" s="48"/>
      <c r="J26" s="60">
        <v>0</v>
      </c>
      <c r="K26" s="60"/>
      <c r="L26" s="60"/>
      <c r="M26" s="116">
        <v>0</v>
      </c>
      <c r="N26" s="117"/>
    </row>
    <row r="27" spans="1:14">
      <c r="A27" s="64" t="s">
        <v>451</v>
      </c>
      <c r="B27" s="60"/>
      <c r="C27" s="62" t="s">
        <v>30</v>
      </c>
      <c r="D27" s="60" t="s">
        <v>30</v>
      </c>
      <c r="E27" s="60"/>
      <c r="F27" s="65" t="s">
        <v>30</v>
      </c>
      <c r="G27" s="60">
        <v>0</v>
      </c>
      <c r="H27" s="56">
        <v>0</v>
      </c>
      <c r="I27" s="48"/>
      <c r="J27" s="60">
        <v>0</v>
      </c>
      <c r="K27" s="60"/>
      <c r="L27" s="60"/>
      <c r="M27" s="116">
        <v>0</v>
      </c>
      <c r="N27" s="117"/>
    </row>
    <row r="28" spans="1:14">
      <c r="A28" s="68" t="s">
        <v>452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118"/>
      <c r="M28" s="119">
        <f>SUMIF(M19:N27,"&lt;9E+307")</f>
        <v>0</v>
      </c>
      <c r="N28" s="120"/>
    </row>
    <row r="29" spans="1:14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121"/>
    </row>
    <row r="30" spans="1:14">
      <c r="A30" s="72" t="s">
        <v>453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122"/>
      <c r="M30" s="123">
        <f>N15</f>
        <v>2.6808</v>
      </c>
      <c r="N30" s="22"/>
    </row>
    <row r="31" spans="1:14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</row>
    <row r="32" spans="1:14">
      <c r="A32" s="75" t="s">
        <v>454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124"/>
    </row>
    <row r="33" spans="1:14">
      <c r="A33" s="77" t="s">
        <v>455</v>
      </c>
      <c r="B33" s="77"/>
      <c r="C33" s="78" t="s">
        <v>456</v>
      </c>
      <c r="D33" s="78"/>
      <c r="E33" s="79" t="s">
        <v>457</v>
      </c>
      <c r="F33" s="80">
        <v>10</v>
      </c>
      <c r="G33" s="80"/>
      <c r="H33" s="80"/>
      <c r="I33" s="77" t="s">
        <v>458</v>
      </c>
      <c r="J33" s="77"/>
      <c r="K33" s="77"/>
      <c r="L33" s="77"/>
      <c r="M33" s="85">
        <v>36</v>
      </c>
      <c r="N33" s="85"/>
    </row>
    <row r="34" spans="1:14">
      <c r="A34" s="77" t="s">
        <v>459</v>
      </c>
      <c r="B34" s="77"/>
      <c r="C34" s="78" t="s">
        <v>460</v>
      </c>
      <c r="D34" s="78"/>
      <c r="E34" s="79" t="s">
        <v>461</v>
      </c>
      <c r="F34" s="80" t="s">
        <v>462</v>
      </c>
      <c r="G34" s="80"/>
      <c r="H34" s="80"/>
      <c r="I34" s="77" t="s">
        <v>463</v>
      </c>
      <c r="J34" s="77"/>
      <c r="K34" s="77"/>
      <c r="L34" s="77"/>
      <c r="M34" s="85">
        <v>144</v>
      </c>
      <c r="N34" s="85"/>
    </row>
    <row r="35" spans="1:14">
      <c r="A35" s="77" t="s">
        <v>464</v>
      </c>
      <c r="B35" s="77"/>
      <c r="C35" s="78">
        <v>400</v>
      </c>
      <c r="D35" s="78"/>
      <c r="E35" s="78" t="s">
        <v>465</v>
      </c>
      <c r="F35" s="80" t="s">
        <v>466</v>
      </c>
      <c r="G35" s="80"/>
      <c r="H35" s="80"/>
      <c r="I35" s="77" t="s">
        <v>467</v>
      </c>
      <c r="J35" s="77"/>
      <c r="K35" s="77"/>
      <c r="L35" s="77"/>
      <c r="M35" s="85">
        <v>3000</v>
      </c>
      <c r="N35" s="85"/>
    </row>
    <row r="36" spans="1:14">
      <c r="A36" s="77" t="s">
        <v>468</v>
      </c>
      <c r="B36" s="77"/>
      <c r="C36" s="78" t="s">
        <v>30</v>
      </c>
      <c r="D36" s="78"/>
      <c r="E36" s="78"/>
      <c r="F36" s="80"/>
      <c r="G36" s="80"/>
      <c r="H36" s="80"/>
      <c r="I36" s="77" t="s">
        <v>469</v>
      </c>
      <c r="J36" s="77"/>
      <c r="K36" s="77"/>
      <c r="L36" s="77"/>
      <c r="M36" s="119">
        <f>M35/M34</f>
        <v>20.8333333333333</v>
      </c>
      <c r="N36" s="119"/>
    </row>
    <row r="37" ht="13.5" customHeight="1" spans="1:14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125"/>
    </row>
    <row r="38" ht="19.5" customHeight="1" spans="1:14">
      <c r="A38" s="82" t="s">
        <v>470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126"/>
    </row>
    <row r="39" spans="1:14">
      <c r="A39" s="84" t="s">
        <v>471</v>
      </c>
      <c r="B39" s="84"/>
      <c r="C39" s="84"/>
      <c r="D39" s="84"/>
      <c r="E39" s="80" t="s">
        <v>30</v>
      </c>
      <c r="F39" s="80"/>
      <c r="G39" s="85" t="s">
        <v>339</v>
      </c>
      <c r="H39" s="80" t="s">
        <v>30</v>
      </c>
      <c r="I39" s="80"/>
      <c r="J39" s="80"/>
      <c r="K39" s="80"/>
      <c r="L39" s="80"/>
      <c r="M39" s="80"/>
      <c r="N39" s="80"/>
    </row>
    <row r="40" spans="1:14">
      <c r="A40" s="84" t="s">
        <v>472</v>
      </c>
      <c r="B40" s="84"/>
      <c r="C40" s="84"/>
      <c r="D40" s="84"/>
      <c r="E40" s="80">
        <v>0</v>
      </c>
      <c r="F40" s="80"/>
      <c r="G40" s="85"/>
      <c r="H40" s="80"/>
      <c r="I40" s="80"/>
      <c r="J40" s="80"/>
      <c r="K40" s="80"/>
      <c r="L40" s="80"/>
      <c r="M40" s="80"/>
      <c r="N40" s="80"/>
    </row>
    <row r="41" ht="13.5" customHeight="1" spans="1:14">
      <c r="A41" s="84" t="s">
        <v>473</v>
      </c>
      <c r="B41" s="84"/>
      <c r="C41" s="84"/>
      <c r="D41" s="84"/>
      <c r="E41" s="80">
        <v>0</v>
      </c>
      <c r="F41" s="80"/>
      <c r="G41" s="85"/>
      <c r="H41" s="80"/>
      <c r="I41" s="80"/>
      <c r="J41" s="80"/>
      <c r="K41" s="80"/>
      <c r="L41" s="80"/>
      <c r="M41" s="80"/>
      <c r="N41" s="80"/>
    </row>
    <row r="42" spans="1:14">
      <c r="A42" s="86" t="s">
        <v>474</v>
      </c>
      <c r="B42" s="86"/>
      <c r="C42" s="86"/>
      <c r="D42" s="86"/>
      <c r="E42" s="87">
        <v>0</v>
      </c>
      <c r="F42" s="87"/>
      <c r="G42" s="85"/>
      <c r="H42" s="80"/>
      <c r="I42" s="80"/>
      <c r="J42" s="80"/>
      <c r="K42" s="80"/>
      <c r="L42" s="80"/>
      <c r="M42" s="80"/>
      <c r="N42" s="80"/>
    </row>
    <row r="43" s="26" customFormat="1" spans="1:14">
      <c r="A43" s="88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27"/>
    </row>
    <row r="44" spans="1:14">
      <c r="A44" s="72" t="s">
        <v>475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122"/>
      <c r="M44" s="128">
        <f>M36+E42</f>
        <v>20.8333333333333</v>
      </c>
      <c r="N44" s="128"/>
    </row>
    <row r="45" spans="1:14">
      <c r="A45" s="90"/>
      <c r="B45" s="90"/>
      <c r="C45" s="90"/>
      <c r="D45" s="90"/>
      <c r="E45" s="90"/>
      <c r="F45" s="90"/>
      <c r="G45" s="90"/>
      <c r="H45" s="90"/>
      <c r="I45" s="90"/>
      <c r="J45" s="129"/>
      <c r="K45" s="130"/>
      <c r="L45" s="130"/>
      <c r="M45" s="131"/>
      <c r="N45" s="91"/>
    </row>
    <row r="46" spans="1:14">
      <c r="A46" s="91"/>
      <c r="B46" s="92" t="s">
        <v>476</v>
      </c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</row>
  </sheetData>
  <mergeCells count="133">
    <mergeCell ref="A1:N1"/>
    <mergeCell ref="A2:B2"/>
    <mergeCell ref="C2:E2"/>
    <mergeCell ref="G2:K2"/>
    <mergeCell ref="L2:N2"/>
    <mergeCell ref="C3:K3"/>
    <mergeCell ref="L3:N3"/>
    <mergeCell ref="B5:E5"/>
    <mergeCell ref="F5:G5"/>
    <mergeCell ref="J5:M5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B9:E9"/>
    <mergeCell ref="F9:G9"/>
    <mergeCell ref="J9:M9"/>
    <mergeCell ref="B10:E10"/>
    <mergeCell ref="F10:G10"/>
    <mergeCell ref="J10:M10"/>
    <mergeCell ref="J11:M11"/>
    <mergeCell ref="B12:E12"/>
    <mergeCell ref="F12:G12"/>
    <mergeCell ref="J12:M12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16:E16"/>
    <mergeCell ref="F16:G16"/>
    <mergeCell ref="A17:N17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8:L28"/>
    <mergeCell ref="M28:N28"/>
    <mergeCell ref="A29:N29"/>
    <mergeCell ref="A30:L30"/>
    <mergeCell ref="M30:N30"/>
    <mergeCell ref="A31:N31"/>
    <mergeCell ref="A32:N32"/>
    <mergeCell ref="A33:B33"/>
    <mergeCell ref="C33:D33"/>
    <mergeCell ref="F33:H33"/>
    <mergeCell ref="I33:L33"/>
    <mergeCell ref="M33:N33"/>
    <mergeCell ref="A34:B34"/>
    <mergeCell ref="C34:D34"/>
    <mergeCell ref="F34:H34"/>
    <mergeCell ref="I34:L34"/>
    <mergeCell ref="M34:N34"/>
    <mergeCell ref="A35:B35"/>
    <mergeCell ref="C35:D35"/>
    <mergeCell ref="I35:L35"/>
    <mergeCell ref="M35:N35"/>
    <mergeCell ref="A36:B36"/>
    <mergeCell ref="C36:D36"/>
    <mergeCell ref="I36:L36"/>
    <mergeCell ref="M36:N36"/>
    <mergeCell ref="A37:N37"/>
    <mergeCell ref="A38:N38"/>
    <mergeCell ref="A39:D39"/>
    <mergeCell ref="E39:F39"/>
    <mergeCell ref="A40:D40"/>
    <mergeCell ref="E40:F40"/>
    <mergeCell ref="A41:D41"/>
    <mergeCell ref="E41:F41"/>
    <mergeCell ref="A42:D42"/>
    <mergeCell ref="E42:F42"/>
    <mergeCell ref="A43:N43"/>
    <mergeCell ref="A44:L44"/>
    <mergeCell ref="M44:N44"/>
    <mergeCell ref="E35:E36"/>
    <mergeCell ref="G39:G42"/>
    <mergeCell ref="H39:N42"/>
    <mergeCell ref="F35:H36"/>
  </mergeCells>
  <printOptions horizontalCentered="1"/>
  <pageMargins left="0.31496062992126" right="0.31496062992126" top="0.551181102362205" bottom="0.354330708661417" header="0.31496062992126" footer="0.31496062992126"/>
  <pageSetup paperSize="9" scale="92" orientation="portrait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view="pageBreakPreview" zoomScaleNormal="100" workbookViewId="0">
      <selection activeCell="C34" sqref="C34"/>
    </sheetView>
  </sheetViews>
  <sheetFormatPr defaultColWidth="9" defaultRowHeight="14"/>
  <cols>
    <col min="1" max="1" width="4.25454545454545" customWidth="1"/>
    <col min="2" max="2" width="7.37272727272727" style="2" customWidth="1"/>
    <col min="3" max="3" width="8.37272727272727" style="2" customWidth="1"/>
    <col min="4" max="4" width="10.1272727272727" customWidth="1"/>
    <col min="5" max="5" width="7.62727272727273" customWidth="1"/>
    <col min="6" max="6" width="6.12727272727273" customWidth="1"/>
    <col min="7" max="7" width="10.5" customWidth="1"/>
    <col min="8" max="8" width="9.37272727272727" customWidth="1"/>
    <col min="10" max="11" width="6.75454545454545" customWidth="1"/>
    <col min="12" max="12" width="8" customWidth="1"/>
    <col min="13" max="13" width="11.2545454545455" customWidth="1"/>
    <col min="14" max="14" width="14" customWidth="1"/>
    <col min="15" max="15" width="8.25454545454545" customWidth="1"/>
    <col min="16" max="16" width="8.75454545454545" customWidth="1"/>
    <col min="17" max="17" width="10.5" customWidth="1"/>
  </cols>
  <sheetData>
    <row r="1" ht="21" spans="1:21">
      <c r="A1" s="3" t="s">
        <v>477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23"/>
      <c r="S1" s="23"/>
      <c r="T1" s="23"/>
      <c r="U1" s="23"/>
    </row>
    <row r="2" s="1" customFormat="1" spans="1:17">
      <c r="A2" s="4" t="s">
        <v>309</v>
      </c>
      <c r="B2" s="4"/>
      <c r="C2" s="4"/>
      <c r="D2" s="5" t="s">
        <v>58</v>
      </c>
      <c r="E2" s="5"/>
      <c r="F2" s="5"/>
      <c r="G2" s="5"/>
      <c r="H2" s="6" t="s">
        <v>59</v>
      </c>
      <c r="I2" s="12" t="str">
        <f>原材料明细!J2</f>
        <v>M4轻卡</v>
      </c>
      <c r="J2" s="12"/>
      <c r="K2" s="12"/>
      <c r="L2" s="12"/>
      <c r="M2" s="13" t="s">
        <v>408</v>
      </c>
      <c r="N2" s="13"/>
      <c r="O2" s="13"/>
      <c r="P2" s="13"/>
      <c r="Q2" s="13"/>
    </row>
    <row r="3" s="1" customFormat="1" spans="1:17">
      <c r="A3" s="7" t="s">
        <v>310</v>
      </c>
      <c r="B3" s="7"/>
      <c r="C3" s="7"/>
      <c r="D3" s="8" t="str">
        <f>加工明细!D3</f>
        <v>L168100000540/驾驶员座椅总成</v>
      </c>
      <c r="E3" s="8"/>
      <c r="F3" s="8"/>
      <c r="G3" s="8"/>
      <c r="H3" s="8"/>
      <c r="I3" s="8"/>
      <c r="J3" s="8"/>
      <c r="K3" s="8"/>
      <c r="L3" s="8"/>
      <c r="M3" s="4" t="str">
        <f>原材料明细!N3</f>
        <v>报价填写日期:2024.01.18</v>
      </c>
      <c r="N3" s="4"/>
      <c r="O3" s="4"/>
      <c r="P3" s="4"/>
      <c r="Q3" s="4"/>
    </row>
    <row r="4" ht="13.5" customHeight="1" spans="1:17">
      <c r="A4" s="9" t="s">
        <v>64</v>
      </c>
      <c r="B4" s="9" t="s">
        <v>66</v>
      </c>
      <c r="C4" s="9" t="s">
        <v>478</v>
      </c>
      <c r="D4" s="9" t="s">
        <v>313</v>
      </c>
      <c r="E4" s="9" t="s">
        <v>298</v>
      </c>
      <c r="F4" s="9" t="s">
        <v>479</v>
      </c>
      <c r="G4" s="9" t="s">
        <v>480</v>
      </c>
      <c r="H4" s="9" t="s">
        <v>481</v>
      </c>
      <c r="I4" s="9" t="s">
        <v>482</v>
      </c>
      <c r="J4" s="9" t="s">
        <v>483</v>
      </c>
      <c r="K4" s="9"/>
      <c r="L4" s="14" t="s">
        <v>484</v>
      </c>
      <c r="M4" s="14"/>
      <c r="N4" s="14"/>
      <c r="O4" s="15" t="s">
        <v>485</v>
      </c>
      <c r="P4" s="15" t="s">
        <v>486</v>
      </c>
      <c r="Q4" s="15" t="s">
        <v>28</v>
      </c>
    </row>
    <row r="5" ht="24" customHeight="1" spans="1:17">
      <c r="A5" s="9"/>
      <c r="B5" s="9"/>
      <c r="C5" s="9"/>
      <c r="D5" s="9"/>
      <c r="E5" s="9"/>
      <c r="F5" s="9"/>
      <c r="G5" s="9"/>
      <c r="H5" s="9"/>
      <c r="I5" s="9"/>
      <c r="J5" s="9" t="s">
        <v>73</v>
      </c>
      <c r="K5" s="9" t="s">
        <v>487</v>
      </c>
      <c r="L5" s="9" t="s">
        <v>488</v>
      </c>
      <c r="M5" s="14" t="s">
        <v>489</v>
      </c>
      <c r="N5" s="14" t="s">
        <v>124</v>
      </c>
      <c r="O5" s="16"/>
      <c r="P5" s="16"/>
      <c r="Q5" s="16"/>
    </row>
    <row r="6" spans="1:17">
      <c r="A6" s="9">
        <v>1</v>
      </c>
      <c r="B6" s="10" t="s">
        <v>30</v>
      </c>
      <c r="C6" s="10" t="s">
        <v>30</v>
      </c>
      <c r="D6" s="10" t="s">
        <v>30</v>
      </c>
      <c r="E6" s="10" t="s">
        <v>30</v>
      </c>
      <c r="F6" s="10" t="s">
        <v>490</v>
      </c>
      <c r="G6" s="10" t="s">
        <v>491</v>
      </c>
      <c r="H6" s="10" t="s">
        <v>30</v>
      </c>
      <c r="I6" s="10" t="s">
        <v>30</v>
      </c>
      <c r="J6" s="10" t="s">
        <v>30</v>
      </c>
      <c r="K6" s="10" t="s">
        <v>30</v>
      </c>
      <c r="L6" s="10" t="s">
        <v>30</v>
      </c>
      <c r="M6" s="10" t="s">
        <v>30</v>
      </c>
      <c r="N6" s="17">
        <v>160000</v>
      </c>
      <c r="O6" s="10">
        <v>100000</v>
      </c>
      <c r="P6" s="18">
        <f t="shared" ref="P6:P12" si="0">N6/O6</f>
        <v>1.6</v>
      </c>
      <c r="Q6" s="24" t="s">
        <v>30</v>
      </c>
    </row>
    <row r="7" spans="1:17">
      <c r="A7" s="9">
        <v>2</v>
      </c>
      <c r="B7" s="10" t="s">
        <v>30</v>
      </c>
      <c r="C7" s="10" t="s">
        <v>30</v>
      </c>
      <c r="D7" s="10" t="s">
        <v>30</v>
      </c>
      <c r="E7" s="10" t="s">
        <v>30</v>
      </c>
      <c r="F7" s="10" t="s">
        <v>492</v>
      </c>
      <c r="G7" s="10" t="s">
        <v>493</v>
      </c>
      <c r="H7" s="10" t="s">
        <v>30</v>
      </c>
      <c r="I7" s="10" t="s">
        <v>30</v>
      </c>
      <c r="J7" s="10" t="s">
        <v>30</v>
      </c>
      <c r="K7" s="10" t="s">
        <v>30</v>
      </c>
      <c r="L7" s="10" t="s">
        <v>30</v>
      </c>
      <c r="M7" s="10" t="s">
        <v>30</v>
      </c>
      <c r="N7" s="17">
        <v>139250</v>
      </c>
      <c r="O7" s="10">
        <v>100000</v>
      </c>
      <c r="P7" s="18">
        <f t="shared" si="0"/>
        <v>1.3925</v>
      </c>
      <c r="Q7" s="24" t="s">
        <v>30</v>
      </c>
    </row>
    <row r="8" spans="1:17">
      <c r="A8" s="9">
        <v>3</v>
      </c>
      <c r="B8" s="10" t="s">
        <v>30</v>
      </c>
      <c r="C8" s="10" t="s">
        <v>30</v>
      </c>
      <c r="D8" s="10" t="s">
        <v>30</v>
      </c>
      <c r="E8" s="10" t="s">
        <v>30</v>
      </c>
      <c r="F8" s="10" t="s">
        <v>492</v>
      </c>
      <c r="G8" s="10" t="s">
        <v>494</v>
      </c>
      <c r="H8" s="10" t="s">
        <v>30</v>
      </c>
      <c r="I8" s="10" t="s">
        <v>30</v>
      </c>
      <c r="J8" s="10" t="s">
        <v>30</v>
      </c>
      <c r="K8" s="10" t="s">
        <v>30</v>
      </c>
      <c r="L8" s="10" t="s">
        <v>30</v>
      </c>
      <c r="M8" s="10" t="s">
        <v>30</v>
      </c>
      <c r="N8" s="17">
        <v>716024.5</v>
      </c>
      <c r="O8" s="10">
        <v>100000</v>
      </c>
      <c r="P8" s="18">
        <f t="shared" si="0"/>
        <v>7.160245</v>
      </c>
      <c r="Q8" s="24" t="s">
        <v>30</v>
      </c>
    </row>
    <row r="9" spans="1:17">
      <c r="A9" s="9">
        <v>4</v>
      </c>
      <c r="B9" s="10" t="s">
        <v>30</v>
      </c>
      <c r="C9" s="10" t="s">
        <v>30</v>
      </c>
      <c r="D9" s="10" t="s">
        <v>30</v>
      </c>
      <c r="E9" s="10" t="s">
        <v>30</v>
      </c>
      <c r="F9" s="10" t="s">
        <v>492</v>
      </c>
      <c r="G9" s="10" t="s">
        <v>495</v>
      </c>
      <c r="H9" s="10" t="s">
        <v>30</v>
      </c>
      <c r="I9" s="10" t="s">
        <v>30</v>
      </c>
      <c r="J9" s="10" t="s">
        <v>30</v>
      </c>
      <c r="K9" s="10" t="s">
        <v>30</v>
      </c>
      <c r="L9" s="10" t="s">
        <v>30</v>
      </c>
      <c r="M9" s="10" t="s">
        <v>30</v>
      </c>
      <c r="N9" s="17">
        <v>813250</v>
      </c>
      <c r="O9" s="10">
        <v>100000</v>
      </c>
      <c r="P9" s="18">
        <f t="shared" si="0"/>
        <v>8.1325</v>
      </c>
      <c r="Q9" s="24" t="s">
        <v>30</v>
      </c>
    </row>
    <row r="10" ht="26" spans="1:17">
      <c r="A10" s="9">
        <v>5</v>
      </c>
      <c r="B10" s="10" t="s">
        <v>30</v>
      </c>
      <c r="C10" s="10" t="s">
        <v>30</v>
      </c>
      <c r="D10" s="10" t="s">
        <v>30</v>
      </c>
      <c r="E10" s="10" t="s">
        <v>30</v>
      </c>
      <c r="F10" s="10" t="s">
        <v>496</v>
      </c>
      <c r="G10" s="10" t="s">
        <v>497</v>
      </c>
      <c r="H10" s="10" t="s">
        <v>30</v>
      </c>
      <c r="I10" s="10" t="s">
        <v>30</v>
      </c>
      <c r="J10" s="10" t="s">
        <v>30</v>
      </c>
      <c r="K10" s="10" t="s">
        <v>30</v>
      </c>
      <c r="L10" s="10" t="s">
        <v>30</v>
      </c>
      <c r="M10" s="10" t="s">
        <v>30</v>
      </c>
      <c r="N10" s="17">
        <v>23000</v>
      </c>
      <c r="O10" s="10">
        <v>100000</v>
      </c>
      <c r="P10" s="18">
        <f t="shared" si="0"/>
        <v>0.23</v>
      </c>
      <c r="Q10" s="24" t="s">
        <v>30</v>
      </c>
    </row>
    <row r="11" spans="1:17">
      <c r="A11" s="9">
        <v>6</v>
      </c>
      <c r="B11" s="10" t="s">
        <v>30</v>
      </c>
      <c r="C11" s="10" t="s">
        <v>30</v>
      </c>
      <c r="D11" s="10" t="s">
        <v>30</v>
      </c>
      <c r="E11" s="10" t="s">
        <v>30</v>
      </c>
      <c r="F11" s="10" t="s">
        <v>30</v>
      </c>
      <c r="G11" s="10" t="s">
        <v>498</v>
      </c>
      <c r="H11" s="10" t="s">
        <v>30</v>
      </c>
      <c r="I11" s="10" t="s">
        <v>30</v>
      </c>
      <c r="J11" s="10" t="s">
        <v>30</v>
      </c>
      <c r="K11" s="10" t="s">
        <v>30</v>
      </c>
      <c r="L11" s="10" t="s">
        <v>30</v>
      </c>
      <c r="M11" s="10" t="s">
        <v>30</v>
      </c>
      <c r="N11" s="17">
        <v>86980</v>
      </c>
      <c r="O11" s="10">
        <v>100000</v>
      </c>
      <c r="P11" s="18">
        <f t="shared" si="0"/>
        <v>0.8698</v>
      </c>
      <c r="Q11" s="24" t="s">
        <v>30</v>
      </c>
    </row>
    <row r="12" spans="1:17">
      <c r="A12" s="9">
        <v>7</v>
      </c>
      <c r="B12" s="10" t="s">
        <v>30</v>
      </c>
      <c r="C12" s="10" t="s">
        <v>30</v>
      </c>
      <c r="D12" s="10" t="s">
        <v>30</v>
      </c>
      <c r="E12" s="10" t="s">
        <v>30</v>
      </c>
      <c r="F12" s="10" t="s">
        <v>30</v>
      </c>
      <c r="G12" s="10" t="s">
        <v>499</v>
      </c>
      <c r="H12" s="10" t="s">
        <v>30</v>
      </c>
      <c r="I12" s="10" t="s">
        <v>30</v>
      </c>
      <c r="J12" s="10" t="s">
        <v>30</v>
      </c>
      <c r="K12" s="10" t="s">
        <v>30</v>
      </c>
      <c r="L12" s="10" t="s">
        <v>30</v>
      </c>
      <c r="M12" s="10" t="s">
        <v>30</v>
      </c>
      <c r="N12" s="17">
        <v>80000</v>
      </c>
      <c r="O12" s="10">
        <v>100000</v>
      </c>
      <c r="P12" s="18">
        <f t="shared" si="0"/>
        <v>0.8</v>
      </c>
      <c r="Q12" s="24" t="s">
        <v>30</v>
      </c>
    </row>
    <row r="13" spans="1:17">
      <c r="A13" s="10" t="s">
        <v>124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9">
        <f>SUM(L6:L6)</f>
        <v>0</v>
      </c>
      <c r="M13" s="19">
        <f>SUM(M6:M6)</f>
        <v>0</v>
      </c>
      <c r="N13" s="20">
        <f>SUM(N6:N12)</f>
        <v>2018504.5</v>
      </c>
      <c r="O13" s="21">
        <v>0</v>
      </c>
      <c r="P13" s="22">
        <f>SUM(P6:P12)</f>
        <v>20.185045</v>
      </c>
      <c r="Q13" s="24" t="s">
        <v>30</v>
      </c>
    </row>
    <row r="15" spans="2:2">
      <c r="B15" s="11" t="s">
        <v>500</v>
      </c>
    </row>
  </sheetData>
  <mergeCells count="23">
    <mergeCell ref="A1:Q1"/>
    <mergeCell ref="A2:C2"/>
    <mergeCell ref="D2:G2"/>
    <mergeCell ref="I2:L2"/>
    <mergeCell ref="M2:Q2"/>
    <mergeCell ref="A3:C3"/>
    <mergeCell ref="D3:L3"/>
    <mergeCell ref="M3:Q3"/>
    <mergeCell ref="J4:K4"/>
    <mergeCell ref="L4:N4"/>
    <mergeCell ref="A13:K1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O4:O5"/>
    <mergeCell ref="P4:P5"/>
    <mergeCell ref="Q4:Q5"/>
  </mergeCells>
  <printOptions horizontalCentered="1"/>
  <pageMargins left="0.31496062992126" right="0.31496062992126" top="0.748031496062992" bottom="0.748031496062992" header="0.31496062992126" footer="0.31496062992126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KING</vt:lpstr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哿 偉</cp:lastModifiedBy>
  <dcterms:created xsi:type="dcterms:W3CDTF">2014-04-03T05:19:00Z</dcterms:created>
  <cp:lastPrinted>2016-09-23T08:06:00Z</cp:lastPrinted>
  <dcterms:modified xsi:type="dcterms:W3CDTF">2024-03-04T07:59:48Z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IVID639D5">
    <vt:lpwstr/>
  </property>
  <property fmtid="{D5CDD505-2E9C-101B-9397-08002B2CF9AE}" pid="983" name="IVID907A386F">
    <vt:lpwstr/>
  </property>
  <property fmtid="{D5CDD505-2E9C-101B-9397-08002B2CF9AE}" pid="984" name="IVIDDC10438A">
    <vt:lpwstr/>
  </property>
  <property fmtid="{D5CDD505-2E9C-101B-9397-08002B2CF9AE}" pid="985" name="IVID1461D753">
    <vt:lpwstr/>
  </property>
  <property fmtid="{D5CDD505-2E9C-101B-9397-08002B2CF9AE}" pid="986" name="IVIDC493D447">
    <vt:lpwstr/>
  </property>
  <property fmtid="{D5CDD505-2E9C-101B-9397-08002B2CF9AE}" pid="987" name="IVID66DBB79">
    <vt:lpwstr/>
  </property>
  <property fmtid="{D5CDD505-2E9C-101B-9397-08002B2CF9AE}" pid="988" name="IVID12E19B5E">
    <vt:lpwstr/>
  </property>
  <property fmtid="{D5CDD505-2E9C-101B-9397-08002B2CF9AE}" pid="989" name="IVIDD02C6BCF">
    <vt:lpwstr/>
  </property>
  <property fmtid="{D5CDD505-2E9C-101B-9397-08002B2CF9AE}" pid="990" name="IVIDE8B6A024">
    <vt:lpwstr/>
  </property>
  <property fmtid="{D5CDD505-2E9C-101B-9397-08002B2CF9AE}" pid="991" name="IVIDC8F959B6">
    <vt:lpwstr/>
  </property>
  <property fmtid="{D5CDD505-2E9C-101B-9397-08002B2CF9AE}" pid="992" name="IVIDC4CA0F31">
    <vt:lpwstr/>
  </property>
  <property fmtid="{D5CDD505-2E9C-101B-9397-08002B2CF9AE}" pid="993" name="IVID504F252D">
    <vt:lpwstr/>
  </property>
  <property fmtid="{D5CDD505-2E9C-101B-9397-08002B2CF9AE}" pid="994" name="IVID5A87DCAA">
    <vt:lpwstr/>
  </property>
  <property fmtid="{D5CDD505-2E9C-101B-9397-08002B2CF9AE}" pid="995" name="IVID58CDE130">
    <vt:lpwstr/>
  </property>
  <property fmtid="{D5CDD505-2E9C-101B-9397-08002B2CF9AE}" pid="996" name="IVIDC5807">
    <vt:lpwstr/>
  </property>
  <property fmtid="{D5CDD505-2E9C-101B-9397-08002B2CF9AE}" pid="997" name="IVID6092E">
    <vt:lpwstr/>
  </property>
  <property fmtid="{D5CDD505-2E9C-101B-9397-08002B2CF9AE}" pid="998" name="IVID947E85C3">
    <vt:lpwstr/>
  </property>
  <property fmtid="{D5CDD505-2E9C-101B-9397-08002B2CF9AE}" pid="999" name="IVIDFCF10DF9">
    <vt:lpwstr/>
  </property>
  <property fmtid="{D5CDD505-2E9C-101B-9397-08002B2CF9AE}" pid="1000" name="IVIDE8E02CF2">
    <vt:lpwstr/>
  </property>
  <property fmtid="{D5CDD505-2E9C-101B-9397-08002B2CF9AE}" pid="1001" name="IVIDA8E30DCA">
    <vt:lpwstr/>
  </property>
  <property fmtid="{D5CDD505-2E9C-101B-9397-08002B2CF9AE}" pid="1002" name="IVIDCC550">
    <vt:lpwstr/>
  </property>
  <property fmtid="{D5CDD505-2E9C-101B-9397-08002B2CF9AE}" pid="1003" name="IVID3288350A">
    <vt:lpwstr/>
  </property>
  <property fmtid="{D5CDD505-2E9C-101B-9397-08002B2CF9AE}" pid="1004" name="IVID283FABDF">
    <vt:lpwstr/>
  </property>
  <property fmtid="{D5CDD505-2E9C-101B-9397-08002B2CF9AE}" pid="1005" name="IVID444D0288">
    <vt:lpwstr/>
  </property>
  <property fmtid="{D5CDD505-2E9C-101B-9397-08002B2CF9AE}" pid="1006" name="IVID804CD998">
    <vt:lpwstr/>
  </property>
  <property fmtid="{D5CDD505-2E9C-101B-9397-08002B2CF9AE}" pid="1007" name="IVID8AB3AACA">
    <vt:lpwstr/>
  </property>
  <property fmtid="{D5CDD505-2E9C-101B-9397-08002B2CF9AE}" pid="1008" name="IVID2617A">
    <vt:lpwstr/>
  </property>
  <property fmtid="{D5CDD505-2E9C-101B-9397-08002B2CF9AE}" pid="1009" name="IVID4C324B61">
    <vt:lpwstr/>
  </property>
  <property fmtid="{D5CDD505-2E9C-101B-9397-08002B2CF9AE}" pid="1010" name="IVIDDC73CA92">
    <vt:lpwstr/>
  </property>
  <property fmtid="{D5CDD505-2E9C-101B-9397-08002B2CF9AE}" pid="1011" name="IVIDD8B437">
    <vt:lpwstr/>
  </property>
  <property fmtid="{D5CDD505-2E9C-101B-9397-08002B2CF9AE}" pid="1012" name="IVID556E5">
    <vt:lpwstr/>
  </property>
  <property fmtid="{D5CDD505-2E9C-101B-9397-08002B2CF9AE}" pid="1013" name="IVID2C3FBF9">
    <vt:lpwstr/>
  </property>
  <property fmtid="{D5CDD505-2E9C-101B-9397-08002B2CF9AE}" pid="1014" name="IVID78A1C">
    <vt:lpwstr/>
  </property>
  <property fmtid="{D5CDD505-2E9C-101B-9397-08002B2CF9AE}" pid="1015" name="IVIDA0B0064D">
    <vt:lpwstr/>
  </property>
  <property fmtid="{D5CDD505-2E9C-101B-9397-08002B2CF9AE}" pid="1016" name="IVID83BB9F7">
    <vt:lpwstr/>
  </property>
  <property fmtid="{D5CDD505-2E9C-101B-9397-08002B2CF9AE}" pid="1017" name="IVID28512AB">
    <vt:lpwstr/>
  </property>
  <property fmtid="{D5CDD505-2E9C-101B-9397-08002B2CF9AE}" pid="1018" name="IVID1EC73">
    <vt:lpwstr/>
  </property>
  <property fmtid="{D5CDD505-2E9C-101B-9397-08002B2CF9AE}" pid="1019" name="IVID1CBC2024">
    <vt:lpwstr/>
  </property>
  <property fmtid="{D5CDD505-2E9C-101B-9397-08002B2CF9AE}" pid="1020" name="IVIDA6B1CA9A">
    <vt:lpwstr/>
  </property>
  <property fmtid="{D5CDD505-2E9C-101B-9397-08002B2CF9AE}" pid="1021" name="IVIDE2FF36FC">
    <vt:lpwstr/>
  </property>
  <property fmtid="{D5CDD505-2E9C-101B-9397-08002B2CF9AE}" pid="1022" name="IVID345016B6">
    <vt:lpwstr/>
  </property>
  <property fmtid="{D5CDD505-2E9C-101B-9397-08002B2CF9AE}" pid="1023" name="IVID844C3401">
    <vt:lpwstr/>
  </property>
  <property fmtid="{D5CDD505-2E9C-101B-9397-08002B2CF9AE}" pid="1024" name="IVIDD0D50">
    <vt:lpwstr/>
  </property>
  <property fmtid="{D5CDD505-2E9C-101B-9397-08002B2CF9AE}" pid="1025" name="IVID8A793">
    <vt:lpwstr/>
  </property>
  <property fmtid="{D5CDD505-2E9C-101B-9397-08002B2CF9AE}" pid="1026" name="IVID5A41A400">
    <vt:lpwstr/>
  </property>
  <property fmtid="{D5CDD505-2E9C-101B-9397-08002B2CF9AE}" pid="1027" name="IVID9C3C99C3">
    <vt:lpwstr/>
  </property>
  <property fmtid="{D5CDD505-2E9C-101B-9397-08002B2CF9AE}" pid="1028" name="IVID82EF5B2">
    <vt:lpwstr/>
  </property>
  <property fmtid="{D5CDD505-2E9C-101B-9397-08002B2CF9AE}" pid="1029" name="IVIDFCA7C083">
    <vt:lpwstr/>
  </property>
  <property fmtid="{D5CDD505-2E9C-101B-9397-08002B2CF9AE}" pid="1030" name="IVID60250ED5">
    <vt:lpwstr/>
  </property>
  <property fmtid="{D5CDD505-2E9C-101B-9397-08002B2CF9AE}" pid="1031" name="IVID26484766">
    <vt:lpwstr/>
  </property>
  <property fmtid="{D5CDD505-2E9C-101B-9397-08002B2CF9AE}" pid="1032" name="IVIDA6C861AC">
    <vt:lpwstr/>
  </property>
  <property fmtid="{D5CDD505-2E9C-101B-9397-08002B2CF9AE}" pid="1033" name="IVIDB82A0B91">
    <vt:lpwstr/>
  </property>
  <property fmtid="{D5CDD505-2E9C-101B-9397-08002B2CF9AE}" pid="1034" name="IVID1ED1FE87">
    <vt:lpwstr/>
  </property>
  <property fmtid="{D5CDD505-2E9C-101B-9397-08002B2CF9AE}" pid="1035" name="IVIDE9739">
    <vt:lpwstr/>
  </property>
  <property fmtid="{D5CDD505-2E9C-101B-9397-08002B2CF9AE}" pid="1036" name="IVIDA366F">
    <vt:lpwstr/>
  </property>
  <property fmtid="{D5CDD505-2E9C-101B-9397-08002B2CF9AE}" pid="1037" name="IVID36663">
    <vt:lpwstr/>
  </property>
  <property fmtid="{D5CDD505-2E9C-101B-9397-08002B2CF9AE}" pid="1038" name="IVIDFB451">
    <vt:lpwstr/>
  </property>
  <property fmtid="{D5CDD505-2E9C-101B-9397-08002B2CF9AE}" pid="1039" name="IVIDBEC2728D">
    <vt:lpwstr/>
  </property>
  <property fmtid="{D5CDD505-2E9C-101B-9397-08002B2CF9AE}" pid="1040" name="IVID9452A88C">
    <vt:lpwstr/>
  </property>
  <property fmtid="{D5CDD505-2E9C-101B-9397-08002B2CF9AE}" pid="1041" name="IVID2C5FA513">
    <vt:lpwstr/>
  </property>
  <property fmtid="{D5CDD505-2E9C-101B-9397-08002B2CF9AE}" pid="1042" name="IVIDFC56098B">
    <vt:lpwstr/>
  </property>
  <property fmtid="{D5CDD505-2E9C-101B-9397-08002B2CF9AE}" pid="1043" name="IVIDD8AD10FA">
    <vt:lpwstr/>
  </property>
  <property fmtid="{D5CDD505-2E9C-101B-9397-08002B2CF9AE}" pid="1044" name="IVIDC2965A1E">
    <vt:lpwstr/>
  </property>
  <property fmtid="{D5CDD505-2E9C-101B-9397-08002B2CF9AE}" pid="1045" name="IVID4FB86AD">
    <vt:lpwstr/>
  </property>
  <property fmtid="{D5CDD505-2E9C-101B-9397-08002B2CF9AE}" pid="1046" name="IVID58559">
    <vt:lpwstr/>
  </property>
  <property fmtid="{D5CDD505-2E9C-101B-9397-08002B2CF9AE}" pid="1047" name="IVIDD644ED1F">
    <vt:lpwstr/>
  </property>
  <property fmtid="{D5CDD505-2E9C-101B-9397-08002B2CF9AE}" pid="1048" name="IVID840C141F">
    <vt:lpwstr/>
  </property>
  <property fmtid="{D5CDD505-2E9C-101B-9397-08002B2CF9AE}" pid="1049" name="IVIDC941A">
    <vt:lpwstr/>
  </property>
  <property fmtid="{D5CDD505-2E9C-101B-9397-08002B2CF9AE}" pid="1050" name="IVID2AC175">
    <vt:lpwstr/>
  </property>
  <property fmtid="{D5CDD505-2E9C-101B-9397-08002B2CF9AE}" pid="1051" name="IVIDC49B703D">
    <vt:lpwstr/>
  </property>
  <property fmtid="{D5CDD505-2E9C-101B-9397-08002B2CF9AE}" pid="1052" name="IVID8AE489BD">
    <vt:lpwstr/>
  </property>
  <property fmtid="{D5CDD505-2E9C-101B-9397-08002B2CF9AE}" pid="1053" name="IVIDF836CD14">
    <vt:lpwstr/>
  </property>
  <property fmtid="{D5CDD505-2E9C-101B-9397-08002B2CF9AE}" pid="1054" name="IVIDE681A">
    <vt:lpwstr/>
  </property>
  <property fmtid="{D5CDD505-2E9C-101B-9397-08002B2CF9AE}" pid="1055" name="IVIDD917D">
    <vt:lpwstr/>
  </property>
  <property fmtid="{D5CDD505-2E9C-101B-9397-08002B2CF9AE}" pid="1056" name="IVID7AD1008B">
    <vt:lpwstr/>
  </property>
  <property fmtid="{D5CDD505-2E9C-101B-9397-08002B2CF9AE}" pid="1057" name="IVID2616F6F6">
    <vt:lpwstr/>
  </property>
  <property fmtid="{D5CDD505-2E9C-101B-9397-08002B2CF9AE}" pid="1058" name="IVID367E2FE5">
    <vt:lpwstr/>
  </property>
  <property fmtid="{D5CDD505-2E9C-101B-9397-08002B2CF9AE}" pid="1059" name="IVID14CD6C1D">
    <vt:lpwstr/>
  </property>
  <property fmtid="{D5CDD505-2E9C-101B-9397-08002B2CF9AE}" pid="1060" name="IVIDDC9B33AA">
    <vt:lpwstr/>
  </property>
  <property fmtid="{D5CDD505-2E9C-101B-9397-08002B2CF9AE}" pid="1061" name="IVIDC6DF73D">
    <vt:lpwstr/>
  </property>
  <property fmtid="{D5CDD505-2E9C-101B-9397-08002B2CF9AE}" pid="1062" name="IVIDFC2ED62A">
    <vt:lpwstr/>
  </property>
  <property fmtid="{D5CDD505-2E9C-101B-9397-08002B2CF9AE}" pid="1063" name="IVID8AFA6B5D">
    <vt:lpwstr/>
  </property>
  <property fmtid="{D5CDD505-2E9C-101B-9397-08002B2CF9AE}" pid="1064" name="IVID461086E">
    <vt:lpwstr/>
  </property>
  <property fmtid="{D5CDD505-2E9C-101B-9397-08002B2CF9AE}" pid="1065" name="IVIDD58EF">
    <vt:lpwstr/>
  </property>
  <property fmtid="{D5CDD505-2E9C-101B-9397-08002B2CF9AE}" pid="1066" name="IVID1BC98">
    <vt:lpwstr/>
  </property>
  <property fmtid="{D5CDD505-2E9C-101B-9397-08002B2CF9AE}" pid="1067" name="IVID527D58F6">
    <vt:lpwstr/>
  </property>
  <property fmtid="{D5CDD505-2E9C-101B-9397-08002B2CF9AE}" pid="1068" name="IVIDFE61D5FD">
    <vt:lpwstr/>
  </property>
  <property fmtid="{D5CDD505-2E9C-101B-9397-08002B2CF9AE}" pid="1069" name="IVID70B59E8B">
    <vt:lpwstr/>
  </property>
  <property fmtid="{D5CDD505-2E9C-101B-9397-08002B2CF9AE}" pid="1070" name="IVIDACF1BEC6">
    <vt:lpwstr/>
  </property>
  <property fmtid="{D5CDD505-2E9C-101B-9397-08002B2CF9AE}" pid="1071" name="IVID3ED2B53D">
    <vt:lpwstr/>
  </property>
  <property fmtid="{D5CDD505-2E9C-101B-9397-08002B2CF9AE}" pid="1072" name="IVIDE83A476B">
    <vt:lpwstr/>
  </property>
  <property fmtid="{D5CDD505-2E9C-101B-9397-08002B2CF9AE}" pid="1073" name="IVID554A0">
    <vt:lpwstr/>
  </property>
  <property fmtid="{D5CDD505-2E9C-101B-9397-08002B2CF9AE}" pid="1074" name="IVIDE01046C7">
    <vt:lpwstr/>
  </property>
  <property fmtid="{D5CDD505-2E9C-101B-9397-08002B2CF9AE}" pid="1075" name="IVID8EF44AF0">
    <vt:lpwstr/>
  </property>
  <property fmtid="{D5CDD505-2E9C-101B-9397-08002B2CF9AE}" pid="1076" name="IVIDA613011A">
    <vt:lpwstr/>
  </property>
  <property fmtid="{D5CDD505-2E9C-101B-9397-08002B2CF9AE}" pid="1077" name="IVIDA6C38424">
    <vt:lpwstr/>
  </property>
  <property fmtid="{D5CDD505-2E9C-101B-9397-08002B2CF9AE}" pid="1078" name="IVID401229E7">
    <vt:lpwstr/>
  </property>
  <property fmtid="{D5CDD505-2E9C-101B-9397-08002B2CF9AE}" pid="1079" name="IVID8E86265B">
    <vt:lpwstr/>
  </property>
  <property fmtid="{D5CDD505-2E9C-101B-9397-08002B2CF9AE}" pid="1080" name="IVIDC068F237">
    <vt:lpwstr/>
  </property>
  <property fmtid="{D5CDD505-2E9C-101B-9397-08002B2CF9AE}" pid="1081" name="IVIDB1A7A">
    <vt:lpwstr/>
  </property>
  <property fmtid="{D5CDD505-2E9C-101B-9397-08002B2CF9AE}" pid="1082" name="IVIDEA8E4814">
    <vt:lpwstr/>
  </property>
  <property fmtid="{D5CDD505-2E9C-101B-9397-08002B2CF9AE}" pid="1083" name="IVID6CCCC15">
    <vt:lpwstr/>
  </property>
  <property fmtid="{D5CDD505-2E9C-101B-9397-08002B2CF9AE}" pid="1084" name="IVIDAE31B971">
    <vt:lpwstr/>
  </property>
  <property fmtid="{D5CDD505-2E9C-101B-9397-08002B2CF9AE}" pid="1085" name="IVIDEAB9F89A">
    <vt:lpwstr/>
  </property>
  <property fmtid="{D5CDD505-2E9C-101B-9397-08002B2CF9AE}" pid="1086" name="IVID8E55575F">
    <vt:lpwstr/>
  </property>
  <property fmtid="{D5CDD505-2E9C-101B-9397-08002B2CF9AE}" pid="1087" name="IVIDE8CC07EC">
    <vt:lpwstr/>
  </property>
  <property fmtid="{D5CDD505-2E9C-101B-9397-08002B2CF9AE}" pid="1088" name="IVID8C603509">
    <vt:lpwstr/>
  </property>
  <property fmtid="{D5CDD505-2E9C-101B-9397-08002B2CF9AE}" pid="1089" name="IVID16D588DF">
    <vt:lpwstr/>
  </property>
  <property fmtid="{D5CDD505-2E9C-101B-9397-08002B2CF9AE}" pid="1090" name="IVID7A767D1A">
    <vt:lpwstr/>
  </property>
  <property fmtid="{D5CDD505-2E9C-101B-9397-08002B2CF9AE}" pid="1091" name="IVID4F5CB9C">
    <vt:lpwstr/>
  </property>
  <property fmtid="{D5CDD505-2E9C-101B-9397-08002B2CF9AE}" pid="1092" name="IVID68103AFB">
    <vt:lpwstr/>
  </property>
  <property fmtid="{D5CDD505-2E9C-101B-9397-08002B2CF9AE}" pid="1093" name="IVIDD8EF1E76">
    <vt:lpwstr/>
  </property>
  <property fmtid="{D5CDD505-2E9C-101B-9397-08002B2CF9AE}" pid="1094" name="IVID5636FACB">
    <vt:lpwstr/>
  </property>
  <property fmtid="{D5CDD505-2E9C-101B-9397-08002B2CF9AE}" pid="1095" name="IVID8ADE263D">
    <vt:lpwstr/>
  </property>
  <property fmtid="{D5CDD505-2E9C-101B-9397-08002B2CF9AE}" pid="1096" name="IVID6C6012FC">
    <vt:lpwstr/>
  </property>
  <property fmtid="{D5CDD505-2E9C-101B-9397-08002B2CF9AE}" pid="1097" name="IVID24D397D3">
    <vt:lpwstr/>
  </property>
  <property fmtid="{D5CDD505-2E9C-101B-9397-08002B2CF9AE}" pid="1098" name="IVID196D5">
    <vt:lpwstr/>
  </property>
  <property fmtid="{D5CDD505-2E9C-101B-9397-08002B2CF9AE}" pid="1099" name="IVID944A441D">
    <vt:lpwstr/>
  </property>
  <property fmtid="{D5CDD505-2E9C-101B-9397-08002B2CF9AE}" pid="1100" name="IVID8884DA01">
    <vt:lpwstr/>
  </property>
  <property fmtid="{D5CDD505-2E9C-101B-9397-08002B2CF9AE}" pid="1101" name="IVID16AA6100">
    <vt:lpwstr/>
  </property>
  <property fmtid="{D5CDD505-2E9C-101B-9397-08002B2CF9AE}" pid="1102" name="IVID420AAFF2">
    <vt:lpwstr/>
  </property>
  <property fmtid="{D5CDD505-2E9C-101B-9397-08002B2CF9AE}" pid="1103" name="IVIDB4683E0D">
    <vt:lpwstr/>
  </property>
  <property fmtid="{D5CDD505-2E9C-101B-9397-08002B2CF9AE}" pid="1104" name="IVID6D51E097">
    <vt:lpwstr/>
  </property>
  <property fmtid="{D5CDD505-2E9C-101B-9397-08002B2CF9AE}" pid="1105" name="IVID997B3">
    <vt:lpwstr/>
  </property>
  <property fmtid="{D5CDD505-2E9C-101B-9397-08002B2CF9AE}" pid="1106" name="IVID484D8837">
    <vt:lpwstr/>
  </property>
  <property fmtid="{D5CDD505-2E9C-101B-9397-08002B2CF9AE}" pid="1107" name="IVID54C57E5E">
    <vt:lpwstr/>
  </property>
  <property fmtid="{D5CDD505-2E9C-101B-9397-08002B2CF9AE}" pid="1108" name="IVID6B6B2BC">
    <vt:lpwstr/>
  </property>
  <property fmtid="{D5CDD505-2E9C-101B-9397-08002B2CF9AE}" pid="1109" name="IVIDFD17AC63">
    <vt:lpwstr/>
  </property>
  <property fmtid="{D5CDD505-2E9C-101B-9397-08002B2CF9AE}" pid="1110" name="IVIDFAE9513D">
    <vt:lpwstr/>
  </property>
  <property fmtid="{D5CDD505-2E9C-101B-9397-08002B2CF9AE}" pid="1111" name="IVIDE4787E71">
    <vt:lpwstr/>
  </property>
  <property fmtid="{D5CDD505-2E9C-101B-9397-08002B2CF9AE}" pid="1112" name="IVIDFE3E984C">
    <vt:lpwstr/>
  </property>
  <property fmtid="{D5CDD505-2E9C-101B-9397-08002B2CF9AE}" pid="1113" name="IVID9EF20253">
    <vt:lpwstr/>
  </property>
  <property fmtid="{D5CDD505-2E9C-101B-9397-08002B2CF9AE}" pid="1114" name="IVID2EE2D">
    <vt:lpwstr/>
  </property>
  <property fmtid="{D5CDD505-2E9C-101B-9397-08002B2CF9AE}" pid="1115" name="IVIDE45A3912">
    <vt:lpwstr/>
  </property>
  <property fmtid="{D5CDD505-2E9C-101B-9397-08002B2CF9AE}" pid="1116" name="IVIDC8A5DB0B">
    <vt:lpwstr/>
  </property>
  <property fmtid="{D5CDD505-2E9C-101B-9397-08002B2CF9AE}" pid="1117" name="IVIDA6FD5610">
    <vt:lpwstr/>
  </property>
  <property fmtid="{D5CDD505-2E9C-101B-9397-08002B2CF9AE}" pid="1118" name="IVID25C6A1F">
    <vt:lpwstr/>
  </property>
  <property fmtid="{D5CDD505-2E9C-101B-9397-08002B2CF9AE}" pid="1119" name="IVID1E67A">
    <vt:lpwstr/>
  </property>
  <property fmtid="{D5CDD505-2E9C-101B-9397-08002B2CF9AE}" pid="1120" name="IVID958713">
    <vt:lpwstr/>
  </property>
  <property fmtid="{D5CDD505-2E9C-101B-9397-08002B2CF9AE}" pid="1121" name="IVID801905A7">
    <vt:lpwstr/>
  </property>
  <property fmtid="{D5CDD505-2E9C-101B-9397-08002B2CF9AE}" pid="1122" name="IVIDB0C1948D">
    <vt:lpwstr/>
  </property>
  <property fmtid="{D5CDD505-2E9C-101B-9397-08002B2CF9AE}" pid="1123" name="IVID40547224">
    <vt:lpwstr/>
  </property>
  <property fmtid="{D5CDD505-2E9C-101B-9397-08002B2CF9AE}" pid="1124" name="IVIDF631AC41">
    <vt:lpwstr/>
  </property>
  <property fmtid="{D5CDD505-2E9C-101B-9397-08002B2CF9AE}" pid="1125" name="IVID9CB4DC21">
    <vt:lpwstr/>
  </property>
  <property fmtid="{D5CDD505-2E9C-101B-9397-08002B2CF9AE}" pid="1126" name="IVID94F5F114">
    <vt:lpwstr/>
  </property>
  <property fmtid="{D5CDD505-2E9C-101B-9397-08002B2CF9AE}" pid="1127" name="IVIDF8865E1E">
    <vt:lpwstr/>
  </property>
  <property fmtid="{D5CDD505-2E9C-101B-9397-08002B2CF9AE}" pid="1128" name="IVID277B24D">
    <vt:lpwstr/>
  </property>
  <property fmtid="{D5CDD505-2E9C-101B-9397-08002B2CF9AE}" pid="1129" name="IVIDFC6A7E39">
    <vt:lpwstr/>
  </property>
  <property fmtid="{D5CDD505-2E9C-101B-9397-08002B2CF9AE}" pid="1130" name="IVID54BDC216">
    <vt:lpwstr/>
  </property>
  <property fmtid="{D5CDD505-2E9C-101B-9397-08002B2CF9AE}" pid="1131" name="IVIDDA0A0339">
    <vt:lpwstr/>
  </property>
  <property fmtid="{D5CDD505-2E9C-101B-9397-08002B2CF9AE}" pid="1132" name="IVID847FD2F3">
    <vt:lpwstr/>
  </property>
  <property fmtid="{D5CDD505-2E9C-101B-9397-08002B2CF9AE}" pid="1133" name="IVIDA4BFA40F">
    <vt:lpwstr/>
  </property>
  <property fmtid="{D5CDD505-2E9C-101B-9397-08002B2CF9AE}" pid="1134" name="IVID2E9A5027">
    <vt:lpwstr/>
  </property>
  <property fmtid="{D5CDD505-2E9C-101B-9397-08002B2CF9AE}" pid="1135" name="IVIDF813E32E">
    <vt:lpwstr/>
  </property>
  <property fmtid="{D5CDD505-2E9C-101B-9397-08002B2CF9AE}" pid="1136" name="IVID8C0A6911">
    <vt:lpwstr/>
  </property>
  <property fmtid="{D5CDD505-2E9C-101B-9397-08002B2CF9AE}" pid="1137" name="IVIDD41E5192">
    <vt:lpwstr/>
  </property>
  <property fmtid="{D5CDD505-2E9C-101B-9397-08002B2CF9AE}" pid="1138" name="IVID64B60BD7">
    <vt:lpwstr/>
  </property>
  <property fmtid="{D5CDD505-2E9C-101B-9397-08002B2CF9AE}" pid="1139" name="IVID48FAAFE5">
    <vt:lpwstr/>
  </property>
  <property fmtid="{D5CDD505-2E9C-101B-9397-08002B2CF9AE}" pid="1140" name="IVID8CAAE3D7">
    <vt:lpwstr/>
  </property>
  <property fmtid="{D5CDD505-2E9C-101B-9397-08002B2CF9AE}" pid="1141" name="IVID7850CCE9">
    <vt:lpwstr/>
  </property>
  <property fmtid="{D5CDD505-2E9C-101B-9397-08002B2CF9AE}" pid="1142" name="IVIDAF3A619">
    <vt:lpwstr/>
  </property>
  <property fmtid="{D5CDD505-2E9C-101B-9397-08002B2CF9AE}" pid="1143" name="IVID2339DE0">
    <vt:lpwstr/>
  </property>
  <property fmtid="{D5CDD505-2E9C-101B-9397-08002B2CF9AE}" pid="1144" name="IVIDA01BBC03">
    <vt:lpwstr/>
  </property>
  <property fmtid="{D5CDD505-2E9C-101B-9397-08002B2CF9AE}" pid="1145" name="IVID78EAE5D9">
    <vt:lpwstr/>
  </property>
  <property fmtid="{D5CDD505-2E9C-101B-9397-08002B2CF9AE}" pid="1146" name="IVID886BBFB8">
    <vt:lpwstr/>
  </property>
  <property fmtid="{D5CDD505-2E9C-101B-9397-08002B2CF9AE}" pid="1147" name="IVID7E855E71">
    <vt:lpwstr/>
  </property>
  <property fmtid="{D5CDD505-2E9C-101B-9397-08002B2CF9AE}" pid="1148" name="IVIDFEBAFC70">
    <vt:lpwstr/>
  </property>
  <property fmtid="{D5CDD505-2E9C-101B-9397-08002B2CF9AE}" pid="1149" name="IVID2E420C70">
    <vt:lpwstr/>
  </property>
  <property fmtid="{D5CDD505-2E9C-101B-9397-08002B2CF9AE}" pid="1150" name="IVID42962983">
    <vt:lpwstr/>
  </property>
  <property fmtid="{D5CDD505-2E9C-101B-9397-08002B2CF9AE}" pid="1151" name="IVID42E939FD">
    <vt:lpwstr/>
  </property>
  <property fmtid="{D5CDD505-2E9C-101B-9397-08002B2CF9AE}" pid="1152" name="IVIDEE91072E">
    <vt:lpwstr/>
  </property>
  <property fmtid="{D5CDD505-2E9C-101B-9397-08002B2CF9AE}" pid="1153" name="IVID761F8DF8">
    <vt:lpwstr/>
  </property>
  <property fmtid="{D5CDD505-2E9C-101B-9397-08002B2CF9AE}" pid="1154" name="IVIDC40E5EB4">
    <vt:lpwstr/>
  </property>
  <property fmtid="{D5CDD505-2E9C-101B-9397-08002B2CF9AE}" pid="1155" name="IVIDCA4F0C5E">
    <vt:lpwstr/>
  </property>
  <property fmtid="{D5CDD505-2E9C-101B-9397-08002B2CF9AE}" pid="1156" name="IVIDBC0595BE">
    <vt:lpwstr/>
  </property>
  <property fmtid="{D5CDD505-2E9C-101B-9397-08002B2CF9AE}" pid="1157" name="IVID1876E4DD">
    <vt:lpwstr/>
  </property>
  <property fmtid="{D5CDD505-2E9C-101B-9397-08002B2CF9AE}" pid="1158" name="IVID3CFE6">
    <vt:lpwstr/>
  </property>
  <property fmtid="{D5CDD505-2E9C-101B-9397-08002B2CF9AE}" pid="1159" name="IVIDC4951281">
    <vt:lpwstr/>
  </property>
  <property fmtid="{D5CDD505-2E9C-101B-9397-08002B2CF9AE}" pid="1160" name="IVIDA8782112">
    <vt:lpwstr/>
  </property>
  <property fmtid="{D5CDD505-2E9C-101B-9397-08002B2CF9AE}" pid="1161" name="IVID5C18A33E">
    <vt:lpwstr/>
  </property>
  <property fmtid="{D5CDD505-2E9C-101B-9397-08002B2CF9AE}" pid="1162" name="IVIDE8D06E7">
    <vt:lpwstr/>
  </property>
  <property fmtid="{D5CDD505-2E9C-101B-9397-08002B2CF9AE}" pid="1163" name="IVID30F5D23C">
    <vt:lpwstr/>
  </property>
  <property fmtid="{D5CDD505-2E9C-101B-9397-08002B2CF9AE}" pid="1164" name="IVID96CD88F5">
    <vt:lpwstr/>
  </property>
  <property fmtid="{D5CDD505-2E9C-101B-9397-08002B2CF9AE}" pid="1165" name="IVID40A6B1BF">
    <vt:lpwstr/>
  </property>
  <property fmtid="{D5CDD505-2E9C-101B-9397-08002B2CF9AE}" pid="1166" name="IVIDF8FD6ED8">
    <vt:lpwstr/>
  </property>
  <property fmtid="{D5CDD505-2E9C-101B-9397-08002B2CF9AE}" pid="1167" name="IVID9A638290">
    <vt:lpwstr/>
  </property>
  <property fmtid="{D5CDD505-2E9C-101B-9397-08002B2CF9AE}" pid="1168" name="IVIDB2D6E929">
    <vt:lpwstr/>
  </property>
  <property fmtid="{D5CDD505-2E9C-101B-9397-08002B2CF9AE}" pid="1169" name="IVID58E72102">
    <vt:lpwstr/>
  </property>
  <property fmtid="{D5CDD505-2E9C-101B-9397-08002B2CF9AE}" pid="1170" name="IVIDE27CD402">
    <vt:lpwstr/>
  </property>
  <property fmtid="{D5CDD505-2E9C-101B-9397-08002B2CF9AE}" pid="1171" name="IVID5CCA781D">
    <vt:lpwstr/>
  </property>
  <property fmtid="{D5CDD505-2E9C-101B-9397-08002B2CF9AE}" pid="1172" name="IVIDCE0877EB">
    <vt:lpwstr/>
  </property>
  <property fmtid="{D5CDD505-2E9C-101B-9397-08002B2CF9AE}" pid="1173" name="IVID50B3B972">
    <vt:lpwstr/>
  </property>
  <property fmtid="{D5CDD505-2E9C-101B-9397-08002B2CF9AE}" pid="1174" name="IVID96F0A4DA">
    <vt:lpwstr/>
  </property>
  <property fmtid="{D5CDD505-2E9C-101B-9397-08002B2CF9AE}" pid="1175" name="IVID58D87609">
    <vt:lpwstr/>
  </property>
  <property fmtid="{D5CDD505-2E9C-101B-9397-08002B2CF9AE}" pid="1176" name="IVID109BF3D1">
    <vt:lpwstr/>
  </property>
  <property fmtid="{D5CDD505-2E9C-101B-9397-08002B2CF9AE}" pid="1177" name="IVID30120547">
    <vt:lpwstr/>
  </property>
  <property fmtid="{D5CDD505-2E9C-101B-9397-08002B2CF9AE}" pid="1178" name="IVID1E7666F9">
    <vt:lpwstr/>
  </property>
  <property fmtid="{D5CDD505-2E9C-101B-9397-08002B2CF9AE}" pid="1179" name="IVID1AFD26C7">
    <vt:lpwstr/>
  </property>
  <property fmtid="{D5CDD505-2E9C-101B-9397-08002B2CF9AE}" pid="1180" name="IVID640A9E3A">
    <vt:lpwstr/>
  </property>
  <property fmtid="{D5CDD505-2E9C-101B-9397-08002B2CF9AE}" pid="1181" name="IVID1CD91BF6">
    <vt:lpwstr/>
  </property>
  <property fmtid="{D5CDD505-2E9C-101B-9397-08002B2CF9AE}" pid="1182" name="IVIDAC84C734">
    <vt:lpwstr/>
  </property>
  <property fmtid="{D5CDD505-2E9C-101B-9397-08002B2CF9AE}" pid="1183" name="IVID60C5EE2F">
    <vt:lpwstr/>
  </property>
  <property fmtid="{D5CDD505-2E9C-101B-9397-08002B2CF9AE}" pid="1184" name="IVID95123">
    <vt:lpwstr/>
  </property>
  <property fmtid="{D5CDD505-2E9C-101B-9397-08002B2CF9AE}" pid="1185" name="KSOProductBuildVer">
    <vt:lpwstr>2052-12.1.0.16250</vt:lpwstr>
  </property>
  <property fmtid="{D5CDD505-2E9C-101B-9397-08002B2CF9AE}" pid="1186" name="ICV">
    <vt:lpwstr>201DCAA095914411974B4A517612DBB7</vt:lpwstr>
  </property>
</Properties>
</file>