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ocuments\WeChat Files\baihua1982\FileStorage\File\2024-03\"/>
    </mc:Choice>
  </mc:AlternateContent>
  <xr:revisionPtr revIDLastSave="0" documentId="13_ncr:1_{77810AF2-933B-4D1F-B564-2AC860B4305D}" xr6:coauthVersionLast="47" xr6:coauthVersionMax="47" xr10:uidLastSave="{00000000-0000-0000-0000-000000000000}"/>
  <bookViews>
    <workbookView xWindow="-110" yWindow="-110" windowWidth="19420" windowHeight="10420" tabRatio="866" firstSheet="1" activeTab="3" xr2:uid="{00000000-000D-0000-FFFF-FFFF00000000}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外购外协件明细!$A$6:$Q$79</definedName>
    <definedName name="_xlnm.Print_Area" localSheetId="6">期间费用!$A$1:$G$20</definedName>
  </definedNames>
  <calcPr calcId="181029"/>
</workbook>
</file>

<file path=xl/calcChain.xml><?xml version="1.0" encoding="utf-8"?>
<calcChain xmlns="http://schemas.openxmlformats.org/spreadsheetml/2006/main">
  <c r="P13" i="14" l="1"/>
  <c r="N13" i="14"/>
  <c r="M13" i="14"/>
  <c r="L13" i="14"/>
  <c r="P12" i="14"/>
  <c r="P11" i="14"/>
  <c r="P10" i="14"/>
  <c r="P9" i="14"/>
  <c r="P8" i="14"/>
  <c r="P7" i="14"/>
  <c r="P6" i="14"/>
  <c r="M3" i="14"/>
  <c r="D3" i="14"/>
  <c r="I2" i="14"/>
  <c r="M44" i="10"/>
  <c r="M36" i="10"/>
  <c r="M30" i="10"/>
  <c r="M28" i="10"/>
  <c r="N15" i="10"/>
  <c r="L3" i="10"/>
  <c r="C3" i="10"/>
  <c r="G2" i="10"/>
  <c r="C8" i="9"/>
  <c r="C7" i="9"/>
  <c r="C6" i="9"/>
  <c r="F3" i="9"/>
  <c r="A3" i="9"/>
  <c r="D2" i="9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R3" i="15"/>
  <c r="D3" i="15"/>
  <c r="J2" i="15"/>
  <c r="Q12" i="4"/>
  <c r="P12" i="4"/>
  <c r="I12" i="4"/>
  <c r="H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K8" i="4"/>
  <c r="J8" i="4"/>
  <c r="Q7" i="4"/>
  <c r="P7" i="4"/>
  <c r="O7" i="4"/>
  <c r="N7" i="4"/>
  <c r="M7" i="4"/>
  <c r="L7" i="4"/>
  <c r="K7" i="4"/>
  <c r="J7" i="4"/>
  <c r="Q6" i="4"/>
  <c r="P6" i="4"/>
  <c r="O6" i="4"/>
  <c r="N6" i="4"/>
  <c r="M6" i="4"/>
  <c r="L6" i="4"/>
  <c r="O3" i="4"/>
  <c r="K2" i="4"/>
  <c r="P86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" i="3"/>
  <c r="A3" i="3"/>
  <c r="K2" i="3"/>
  <c r="R24" i="2"/>
  <c r="Q24" i="2"/>
  <c r="O24" i="2"/>
  <c r="N24" i="2"/>
  <c r="M24" i="2"/>
  <c r="R23" i="2"/>
  <c r="Q23" i="2"/>
  <c r="O23" i="2"/>
  <c r="R22" i="2"/>
  <c r="Q22" i="2"/>
  <c r="O22" i="2"/>
  <c r="R21" i="2"/>
  <c r="Q21" i="2"/>
  <c r="O21" i="2"/>
  <c r="R20" i="2"/>
  <c r="Q20" i="2"/>
  <c r="O20" i="2"/>
  <c r="R19" i="2"/>
  <c r="Q19" i="2"/>
  <c r="O19" i="2"/>
  <c r="R18" i="2"/>
  <c r="Q18" i="2"/>
  <c r="O18" i="2"/>
  <c r="R17" i="2"/>
  <c r="Q17" i="2"/>
  <c r="O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孔凡玲</author>
  </authors>
  <commentList>
    <comment ref="B13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王晓辉2</author>
  </authors>
  <commentList>
    <comment ref="F3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<sst xmlns="http://schemas.openxmlformats.org/spreadsheetml/2006/main" count="1557" uniqueCount="487">
  <si>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</si>
  <si>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</si>
  <si>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</si>
  <si>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</si>
  <si>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</si>
  <si>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</si>
  <si>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</si>
  <si>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</si>
  <si>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</si>
  <si>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车型代码：M4轻卡</t>
  </si>
  <si>
    <t>税：不含税(注明除外)</t>
  </si>
  <si>
    <t>填表日期：2024.03.18</t>
  </si>
  <si>
    <t>零件件号：</t>
  </si>
  <si>
    <t>L168100000539</t>
  </si>
  <si>
    <t>年份:2023年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</si>
  <si>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</si>
  <si>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</si>
  <si>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</si>
  <si>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</si>
  <si>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</si>
  <si>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</si>
  <si>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</si>
  <si>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</si>
  <si>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</si>
  <si>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</si>
  <si>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</si>
  <si>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</si>
  <si>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</si>
  <si>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</si>
  <si>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</si>
  <si>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</si>
  <si>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</si>
  <si>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</si>
  <si>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</si>
  <si>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</si>
  <si>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</si>
  <si>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</si>
  <si>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</si>
  <si>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</si>
  <si>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</si>
  <si>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</si>
  <si>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</si>
  <si>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</si>
  <si>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</si>
  <si>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</si>
  <si>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</si>
  <si>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</si>
  <si>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</si>
  <si>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</si>
  <si>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</si>
  <si>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</si>
  <si>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</si>
  <si>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白桦</t>
    </r>
  </si>
  <si>
    <t>Email:baihua@bjghrc.com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</si>
  <si>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</si>
  <si>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</si>
  <si>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</si>
  <si>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</si>
  <si>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</si>
  <si>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</si>
  <si>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M4轻卡</t>
  </si>
  <si>
    <t>以下不含税</t>
  </si>
  <si>
    <t>零件图号/名称:L168100000539/驾驶员座椅总成</t>
  </si>
  <si>
    <t>报价填写日期:2024.03.18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</si>
  <si>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</si>
  <si>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</si>
  <si>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</si>
  <si>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</si>
  <si>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</si>
  <si>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</si>
  <si>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</si>
  <si>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</si>
  <si>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</si>
  <si>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</si>
  <si>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</si>
  <si>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</si>
  <si>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</si>
  <si>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</si>
  <si>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</si>
  <si>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</si>
  <si>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</si>
  <si>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</si>
  <si>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</si>
  <si>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SLT0010866</t>
  </si>
  <si>
    <t>驾驶员靠背泡沫本体</t>
  </si>
  <si>
    <t>聚氨酯</t>
  </si>
  <si>
    <t>PUR，60kg/㎥</t>
  </si>
  <si>
    <t>kg</t>
  </si>
  <si>
    <t>中国</t>
  </si>
  <si>
    <t>SLT0010913</t>
  </si>
  <si>
    <t>主驾靠背弯管</t>
  </si>
  <si>
    <t>管材</t>
  </si>
  <si>
    <t>Q235 φ25×1.5</t>
  </si>
  <si>
    <t>SLT0011003</t>
  </si>
  <si>
    <t>背板支撑板A</t>
  </si>
  <si>
    <t>钣金件</t>
  </si>
  <si>
    <t>Q235 2.0</t>
  </si>
  <si>
    <t>SLT0011004</t>
  </si>
  <si>
    <t>背板支撑板B</t>
  </si>
  <si>
    <t>SLT0011005</t>
  </si>
  <si>
    <t>背板支撑板C</t>
  </si>
  <si>
    <t>SLT0011006</t>
  </si>
  <si>
    <t>背板支撑板D</t>
  </si>
  <si>
    <t>SLT0002533</t>
  </si>
  <si>
    <t>驾驶员座垫前横管</t>
  </si>
  <si>
    <t>Q235 φ22×1.5</t>
  </si>
  <si>
    <t>SLT0010955</t>
  </si>
  <si>
    <t>驾驶员座垫前固定支架</t>
  </si>
  <si>
    <t>QStE420TM 2.0</t>
  </si>
  <si>
    <t>SLT0010956</t>
  </si>
  <si>
    <t>驾驶员座垫固定支架RH</t>
  </si>
  <si>
    <t>SLT0010959</t>
  </si>
  <si>
    <t>护盖挂接片</t>
  </si>
  <si>
    <t>SLT0010924</t>
  </si>
  <si>
    <t>背板支撑块</t>
  </si>
  <si>
    <t>塑料件</t>
  </si>
  <si>
    <t>PP+GF30</t>
  </si>
  <si>
    <t>SLT0010934</t>
  </si>
  <si>
    <t>驾驶员座垫泡沫本体</t>
  </si>
  <si>
    <t>PUR，65kg/m³</t>
  </si>
  <si>
    <t>SLT0010942</t>
  </si>
  <si>
    <t>主驾靠背一级调节解锁手柄</t>
  </si>
  <si>
    <t>PA6+GF30 2.5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</si>
  <si>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</si>
  <si>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</si>
  <si>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</si>
  <si>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</si>
  <si>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</si>
  <si>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</si>
  <si>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</t>
  </si>
  <si>
    <t>电泳</t>
  </si>
  <si>
    <t>㎡</t>
  </si>
  <si>
    <t>焊接</t>
  </si>
  <si>
    <t>cm</t>
  </si>
  <si>
    <t>合计</t>
  </si>
  <si>
    <t>说明：材料采购时间应与报价填写日期接近</t>
  </si>
  <si>
    <t>（第2页，共8页）</t>
  </si>
  <si>
    <t>外购外协件明细表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</si>
  <si>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</si>
  <si>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</si>
  <si>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</si>
  <si>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</si>
  <si>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</si>
  <si>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</si>
  <si>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</si>
  <si>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SLT0010856</t>
  </si>
  <si>
    <t>驾驶员头枕骨架泡沫总成</t>
  </si>
  <si>
    <t>EA</t>
  </si>
  <si>
    <t>SLT0010861</t>
  </si>
  <si>
    <t>头枕面套总成</t>
  </si>
  <si>
    <t>SCS0004184</t>
  </si>
  <si>
    <t>主动头枕导套</t>
  </si>
  <si>
    <t>SCS0004173</t>
  </si>
  <si>
    <t>自由头枕导套</t>
  </si>
  <si>
    <t>SLT0000740</t>
  </si>
  <si>
    <t>钢丝Φ2.5*160</t>
  </si>
  <si>
    <t>SLT0010870</t>
  </si>
  <si>
    <t>靠背粘扣A</t>
  </si>
  <si>
    <t>SLT0010871</t>
  </si>
  <si>
    <t>靠背粘扣B</t>
  </si>
  <si>
    <t>SLT0010965</t>
  </si>
  <si>
    <t>主驾靠背泡沫无纺布LH</t>
  </si>
  <si>
    <t>SLT0011214</t>
  </si>
  <si>
    <t>主驾靠背泡沫无纺布RH</t>
  </si>
  <si>
    <t>SLT0010865</t>
  </si>
  <si>
    <t>驾驶员靠背面套总成</t>
  </si>
  <si>
    <t>BFA0000001</t>
  </si>
  <si>
    <t>C型钉</t>
  </si>
  <si>
    <t>SLT0010899</t>
  </si>
  <si>
    <t>一级调节上连接板铆接总成</t>
  </si>
  <si>
    <t>SLT0010900</t>
  </si>
  <si>
    <t>一级调节调角器总成RH</t>
  </si>
  <si>
    <t>SLT0010901</t>
  </si>
  <si>
    <t>一级调节右旁接板焊接总成</t>
  </si>
  <si>
    <t>SLT0010880</t>
  </si>
  <si>
    <t>靠背下横管焊接总成</t>
  </si>
  <si>
    <t>SLT0010628</t>
  </si>
  <si>
    <t>靠背调角器涡簧</t>
  </si>
  <si>
    <t>SLT0010886</t>
  </si>
  <si>
    <t>驾驶员调角器芯盘连动杆</t>
  </si>
  <si>
    <t>SLT0010876</t>
  </si>
  <si>
    <t>二级调节左侧上连接板焊接总成</t>
  </si>
  <si>
    <t>SLT0010890</t>
  </si>
  <si>
    <t>二级调节调角器总成</t>
  </si>
  <si>
    <t>SLT0010891</t>
  </si>
  <si>
    <t>二级调节解锁手柄</t>
  </si>
  <si>
    <t>SLT0010897</t>
  </si>
  <si>
    <t>卷簧限位支架焊接总成</t>
  </si>
  <si>
    <t>SLT0010877</t>
  </si>
  <si>
    <t>一级调节左旁接板焊接总成</t>
  </si>
  <si>
    <t>SLT0010896</t>
  </si>
  <si>
    <t>一级调节调角器总成LH</t>
  </si>
  <si>
    <t>SLT0010905</t>
  </si>
  <si>
    <t>二级调节上连接板点焊小总成</t>
  </si>
  <si>
    <t>SLT0010908</t>
  </si>
  <si>
    <t>扶手支架总成</t>
  </si>
  <si>
    <t>SCS0004583</t>
  </si>
  <si>
    <t>头枕导管A</t>
  </si>
  <si>
    <t>SCS0004584</t>
  </si>
  <si>
    <t>头枕导管B</t>
  </si>
  <si>
    <t>SLT0010754</t>
  </si>
  <si>
    <t>驾驶员靠背网簧固定钣金</t>
  </si>
  <si>
    <t>SLT0010920</t>
  </si>
  <si>
    <t>肩部前支撑钢丝</t>
  </si>
  <si>
    <t>SLT0010882</t>
  </si>
  <si>
    <t>主驾靠背侧翼支撑钢丝</t>
  </si>
  <si>
    <t>BFA0000316</t>
  </si>
  <si>
    <t>焊接方螺母</t>
  </si>
  <si>
    <t>SLT0010885</t>
  </si>
  <si>
    <t>主驾背板支撑钢丝A</t>
  </si>
  <si>
    <t>SLT0010921</t>
  </si>
  <si>
    <t>肩部后支撑钢丝</t>
  </si>
  <si>
    <t>SLT0010887</t>
  </si>
  <si>
    <t>面套卡接钢丝</t>
  </si>
  <si>
    <t>BFA0010088</t>
  </si>
  <si>
    <t>平垫圈</t>
  </si>
  <si>
    <t>SLT0010889</t>
  </si>
  <si>
    <t>靠背锁付阶梯螺栓</t>
  </si>
  <si>
    <t>SLT0010753</t>
  </si>
  <si>
    <t>驾驶员靠背网簧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</si>
  <si>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</si>
  <si>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</si>
  <si>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</si>
  <si>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</si>
  <si>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</si>
  <si>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</si>
  <si>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SLT0010958</t>
  </si>
  <si>
    <t>驾驶员座垫固定支架LH</t>
  </si>
  <si>
    <t>SLT0010929</t>
  </si>
  <si>
    <t>驾驶员大护板固定钢丝A</t>
  </si>
  <si>
    <t>SLT0010930</t>
  </si>
  <si>
    <t>驾驶员大护板固定钢丝B</t>
  </si>
  <si>
    <t>BFA0000760</t>
  </si>
  <si>
    <t>不锈钢开口型抽芯铆钉</t>
  </si>
  <si>
    <t>BFA0000110</t>
  </si>
  <si>
    <t>全金属六角法兰面锁紧螺母</t>
  </si>
  <si>
    <t>SLT0010923</t>
  </si>
  <si>
    <t>二级解锁拉带</t>
  </si>
  <si>
    <t>SLT0010931</t>
  </si>
  <si>
    <t>安全带带扣总成</t>
  </si>
  <si>
    <t>BFA0000013</t>
  </si>
  <si>
    <t>十字槽盘头自攻螺钉</t>
  </si>
  <si>
    <t>SLT0001092</t>
  </si>
  <si>
    <t>钢丝Φ2.5*220</t>
  </si>
  <si>
    <t>SLT0000134</t>
  </si>
  <si>
    <t>钢丝Φ2.5*300</t>
  </si>
  <si>
    <t>SLT0011001</t>
  </si>
  <si>
    <t>主驾座垫泡沫无纺布</t>
  </si>
  <si>
    <t>SLT0010938</t>
  </si>
  <si>
    <t>驾驶员座垫面套总成</t>
  </si>
  <si>
    <t>SLT0010949</t>
  </si>
  <si>
    <t>座垫骨架电泳总成</t>
  </si>
  <si>
    <t>SLT0010910</t>
  </si>
  <si>
    <t>扶手旋转轴</t>
  </si>
  <si>
    <t>BFA0000047</t>
  </si>
  <si>
    <t>弹簧钢丝</t>
  </si>
  <si>
    <t>SLT0010946</t>
  </si>
  <si>
    <t>扶手堵盖</t>
  </si>
  <si>
    <t>SLT0010947</t>
  </si>
  <si>
    <t>扶手总成</t>
  </si>
  <si>
    <t>SLT0010948</t>
  </si>
  <si>
    <t>衬套</t>
  </si>
  <si>
    <t>BCL0000025</t>
  </si>
  <si>
    <t>靠背背板卡扣</t>
  </si>
  <si>
    <t>BFA0010084</t>
  </si>
  <si>
    <t>十字槽沉头螺钉</t>
  </si>
  <si>
    <t>SLT0010950</t>
  </si>
  <si>
    <t>主驾背板总成</t>
  </si>
  <si>
    <t>BFA0000004</t>
  </si>
  <si>
    <t>扎带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</si>
  <si>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</si>
  <si>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</si>
  <si>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</si>
  <si>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</si>
  <si>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</si>
  <si>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</si>
  <si>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</si>
  <si>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</si>
  <si>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1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</si>
  <si>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</si>
  <si>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</si>
  <si>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</si>
  <si>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</si>
  <si>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</si>
  <si>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</si>
  <si>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</si>
  <si>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</si>
  <si>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</si>
  <si>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</si>
  <si>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</si>
  <si>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</si>
  <si>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</si>
  <si>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</si>
  <si>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</si>
  <si>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</si>
  <si>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</si>
  <si>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</si>
  <si>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L168100000539/驾驶员座椅总成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</si>
  <si>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</si>
  <si>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</si>
  <si>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</si>
  <si>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</si>
  <si>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</si>
  <si>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</si>
  <si>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</si>
  <si>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</si>
  <si>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</si>
  <si>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</si>
  <si>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</si>
  <si>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</si>
  <si>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</si>
  <si>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</si>
  <si>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</si>
  <si>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</si>
  <si>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</si>
  <si>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</si>
  <si>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</si>
  <si>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</si>
  <si>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</si>
  <si>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</si>
  <si>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</si>
  <si>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</si>
  <si>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</si>
  <si>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</si>
  <si>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</si>
  <si>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</si>
  <si>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</si>
  <si>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</si>
  <si>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</si>
  <si>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</si>
  <si>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</si>
  <si>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</si>
  <si>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</si>
  <si>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</si>
  <si>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</si>
  <si>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</si>
  <si>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</si>
  <si>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</si>
  <si>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</si>
  <si>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</si>
  <si>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</si>
  <si>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</si>
  <si>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</si>
  <si>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</si>
  <si>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</si>
  <si>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</si>
  <si>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</si>
  <si>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</si>
  <si>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</si>
  <si>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</si>
  <si>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</si>
  <si>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</si>
  <si>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</si>
  <si>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</si>
  <si>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</si>
  <si>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</si>
  <si>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</si>
  <si>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</si>
  <si>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</si>
  <si>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</si>
  <si>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</si>
  <si>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</si>
  <si>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</si>
  <si>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</si>
  <si>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</si>
  <si>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</si>
  <si>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</si>
  <si>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</si>
  <si>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</si>
  <si>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</si>
  <si>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</si>
  <si>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</si>
  <si>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</si>
  <si>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</si>
  <si>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</si>
  <si>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</si>
  <si>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</si>
  <si>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</si>
  <si>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</si>
  <si>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</si>
  <si>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</si>
  <si>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</si>
  <si>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</si>
  <si>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</si>
  <si>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</si>
  <si>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</si>
  <si>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</si>
  <si>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</si>
  <si>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</si>
  <si>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</si>
  <si>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</si>
  <si>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</si>
  <si>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</si>
  <si>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</si>
  <si>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</si>
  <si>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</si>
  <si>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</si>
  <si>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</si>
  <si>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</si>
  <si>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</si>
  <si>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</si>
  <si>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</si>
  <si>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</si>
  <si>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</si>
  <si>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</si>
  <si>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</si>
  <si>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</si>
  <si>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</si>
  <si>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</si>
  <si>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</si>
  <si>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</si>
  <si>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</si>
  <si>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</si>
  <si>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</si>
  <si>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</si>
  <si>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</si>
  <si>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</si>
  <si>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</si>
  <si>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</si>
  <si>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</si>
  <si>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</si>
  <si>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</si>
  <si>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</si>
  <si>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</si>
  <si>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</si>
  <si>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</si>
  <si>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</si>
  <si>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</si>
  <si>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</si>
  <si>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</si>
  <si>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</si>
  <si>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</si>
  <si>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</si>
  <si>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</si>
  <si>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</si>
  <si>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</si>
  <si>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</si>
  <si>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</si>
  <si>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</si>
  <si>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</si>
  <si>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</si>
  <si>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</si>
  <si>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</si>
  <si>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</si>
  <si>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</si>
  <si>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</si>
  <si>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</si>
  <si>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</si>
  <si>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</si>
  <si>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</si>
  <si>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</si>
  <si>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</si>
  <si>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</si>
  <si>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</si>
  <si>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</si>
  <si>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</si>
  <si>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</si>
  <si>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</si>
  <si>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</si>
  <si>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</si>
  <si>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</si>
  <si>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</si>
  <si>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</si>
  <si>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</si>
  <si>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</si>
  <si>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</si>
  <si>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</si>
  <si>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</si>
  <si>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</si>
  <si>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</si>
  <si>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</si>
  <si>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</si>
  <si>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</si>
  <si>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</si>
  <si>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</si>
  <si>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检具</t>
  </si>
  <si>
    <t>检具工装</t>
  </si>
  <si>
    <t>模具</t>
  </si>
  <si>
    <t>发泡模具</t>
  </si>
  <si>
    <t>注塑模具</t>
  </si>
  <si>
    <t>冲压模具</t>
  </si>
  <si>
    <t>夹具</t>
  </si>
  <si>
    <t>焊胎（简易）</t>
  </si>
  <si>
    <t>DVP试验费</t>
  </si>
  <si>
    <t>认证费</t>
  </si>
  <si>
    <t>（第8页，共8页）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</si>
  <si>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河北光华荣昌汽车部件有限公司</t>
    </r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</si>
</sst>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(* #,##0.00_);_(* \(#,##0.00\);_(* &quot;-&quot;??_);_(@_)"/>
    <numFmt numFmtId="179" formatCode="0_ "/>
    <numFmt numFmtId="180" formatCode="#,##0.00_ "/>
    <numFmt numFmtId="181" formatCode="0.00_ "/>
    <numFmt numFmtId="182" formatCode="0.0"/>
    <numFmt numFmtId="183" formatCode="#,##0.00_ ;\-#,##0.00\ "/>
    <numFmt numFmtId="184" formatCode="0.00;[Red]0.00"/>
    <numFmt numFmtId="185" formatCode="0_);[Red]\(0\)"/>
    <numFmt numFmtId="186" formatCode="_ * #,##0_ ;_ * \-#,##0_ ;_ * &quot;-&quot;??_ ;_ @_ "/>
    <numFmt numFmtId="187" formatCode="0.00_);[Red]\(0.00\)"/>
    <numFmt numFmtId="188" formatCode="0.000_ "/>
  </numFmts>
  <fonts count="6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Arial"/>
      <family val="2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family val="2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40" fillId="0" borderId="0"/>
    <xf numFmtId="0" fontId="13" fillId="0" borderId="0">
      <alignment vertical="top"/>
    </xf>
    <xf numFmtId="0" fontId="4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13" fillId="0" borderId="0">
      <alignment vertical="top"/>
    </xf>
    <xf numFmtId="0" fontId="42" fillId="9" borderId="0" applyNumberFormat="0" applyBorder="0" applyAlignment="0" applyProtection="0">
      <alignment vertical="center"/>
    </xf>
    <xf numFmtId="177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43" fontId="43" fillId="0" borderId="0">
      <alignment vertical="top"/>
      <protection locked="0"/>
    </xf>
    <xf numFmtId="0" fontId="40" fillId="0" borderId="0"/>
  </cellStyleXfs>
  <cellXfs count="3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2" applyNumberFormat="1" applyFont="1" applyBorder="1" applyAlignment="1">
      <alignment horizontal="center" vertical="center" wrapText="1"/>
    </xf>
    <xf numFmtId="180" fontId="5" fillId="0" borderId="1" xfId="12" applyNumberFormat="1" applyFont="1" applyBorder="1" applyAlignment="1">
      <alignment horizontal="center" vertical="center" wrapText="1"/>
    </xf>
    <xf numFmtId="181" fontId="5" fillId="5" borderId="1" xfId="0" applyNumberFormat="1" applyFont="1" applyFill="1" applyBorder="1" applyAlignment="1">
      <alignment horizontal="center" vertical="center"/>
    </xf>
    <xf numFmtId="180" fontId="5" fillId="5" borderId="1" xfId="0" applyNumberFormat="1" applyFont="1" applyFill="1" applyBorder="1" applyAlignment="1">
      <alignment horizontal="right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10" fillId="2" borderId="4" xfId="10" applyFont="1" applyFill="1" applyBorder="1" applyAlignment="1">
      <alignment horizontal="left" vertical="center"/>
    </xf>
    <xf numFmtId="0" fontId="11" fillId="2" borderId="0" xfId="10" applyFill="1" applyAlignment="1">
      <alignment vertical="center"/>
    </xf>
    <xf numFmtId="0" fontId="6" fillId="2" borderId="0" xfId="10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0" fontId="0" fillId="0" borderId="0" xfId="0" applyAlignment="1"/>
    <xf numFmtId="0" fontId="12" fillId="2" borderId="5" xfId="10" applyFont="1" applyFill="1" applyBorder="1" applyAlignment="1">
      <alignment horizontal="center" vertical="center" wrapText="1"/>
    </xf>
    <xf numFmtId="0" fontId="13" fillId="2" borderId="10" xfId="10" applyFont="1" applyFill="1" applyBorder="1" applyAlignment="1">
      <alignment horizontal="center" vertical="center"/>
    </xf>
    <xf numFmtId="0" fontId="13" fillId="2" borderId="5" xfId="10" applyFont="1" applyFill="1" applyBorder="1" applyAlignment="1">
      <alignment horizontal="center" vertical="center"/>
    </xf>
    <xf numFmtId="0" fontId="10" fillId="2" borderId="11" xfId="10" applyFont="1" applyFill="1" applyBorder="1" applyAlignment="1">
      <alignment horizontal="left" vertical="center"/>
    </xf>
    <xf numFmtId="0" fontId="6" fillId="2" borderId="12" xfId="10" applyFont="1" applyFill="1" applyBorder="1" applyAlignment="1">
      <alignment horizontal="left" vertical="center"/>
    </xf>
    <xf numFmtId="0" fontId="13" fillId="2" borderId="0" xfId="10" applyFont="1" applyFill="1" applyAlignment="1">
      <alignment horizontal="left" vertical="center"/>
    </xf>
    <xf numFmtId="0" fontId="13" fillId="2" borderId="0" xfId="10" applyFont="1" applyFill="1" applyAlignment="1">
      <alignment vertical="center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2" borderId="0" xfId="10" applyFont="1" applyFill="1" applyAlignment="1">
      <alignment horizontal="center" vertical="center"/>
    </xf>
    <xf numFmtId="0" fontId="10" fillId="2" borderId="12" xfId="10" applyFont="1" applyFill="1" applyBorder="1" applyAlignment="1">
      <alignment horizontal="left" vertical="center"/>
    </xf>
    <xf numFmtId="0" fontId="6" fillId="2" borderId="13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13" fillId="2" borderId="14" xfId="10" applyFont="1" applyFill="1" applyBorder="1" applyAlignment="1">
      <alignment horizontal="center" vertical="center"/>
    </xf>
    <xf numFmtId="2" fontId="6" fillId="5" borderId="14" xfId="10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6" fillId="0" borderId="0" xfId="1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12" applyFont="1" applyAlignment="1">
      <alignment vertical="center" wrapText="1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 wrapText="1"/>
    </xf>
    <xf numFmtId="9" fontId="22" fillId="0" borderId="1" xfId="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vertical="center" wrapText="1"/>
    </xf>
    <xf numFmtId="0" fontId="22" fillId="0" borderId="0" xfId="12" applyFont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22" fillId="0" borderId="0" xfId="12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5" fontId="2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43" fontId="22" fillId="0" borderId="1" xfId="0" applyNumberFormat="1" applyFont="1" applyBorder="1">
      <alignment vertical="center"/>
    </xf>
    <xf numFmtId="9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86" fontId="28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7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2" fontId="19" fillId="5" borderId="1" xfId="0" applyNumberFormat="1" applyFont="1" applyFill="1" applyBorder="1" applyAlignment="1">
      <alignment horizontal="left" vertical="center"/>
    </xf>
    <xf numFmtId="0" fontId="19" fillId="0" borderId="7" xfId="0" applyFont="1" applyBorder="1">
      <alignment vertical="center"/>
    </xf>
    <xf numFmtId="181" fontId="27" fillId="0" borderId="17" xfId="0" applyNumberFormat="1" applyFont="1" applyBorder="1" applyAlignment="1">
      <alignment horizontal="center" vertical="center"/>
    </xf>
    <xf numFmtId="188" fontId="27" fillId="0" borderId="17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81" fontId="19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8" applyNumberFormat="1" applyFont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81" fontId="31" fillId="3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11" fillId="0" borderId="0" xfId="8" applyFont="1" applyAlignment="1">
      <alignment horizontal="left" vertical="center"/>
    </xf>
    <xf numFmtId="0" fontId="11" fillId="0" borderId="0" xfId="8" applyFont="1" applyAlignment="1">
      <alignment vertical="center" wrapText="1"/>
    </xf>
    <xf numFmtId="0" fontId="34" fillId="0" borderId="0" xfId="8" applyFont="1" applyAlignment="1">
      <alignment vertical="center" wrapText="1"/>
    </xf>
    <xf numFmtId="0" fontId="31" fillId="0" borderId="0" xfId="8" applyFont="1" applyAlignment="1">
      <alignment vertical="center"/>
    </xf>
    <xf numFmtId="181" fontId="36" fillId="5" borderId="1" xfId="8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11" fillId="0" borderId="0" xfId="8" applyFont="1" applyAlignment="1">
      <alignment vertical="center"/>
    </xf>
    <xf numFmtId="0" fontId="36" fillId="0" borderId="0" xfId="8" applyFont="1" applyAlignment="1">
      <alignment horizontal="right" vertical="center"/>
    </xf>
    <xf numFmtId="181" fontId="37" fillId="0" borderId="0" xfId="8" applyNumberFormat="1" applyFont="1" applyAlignment="1">
      <alignment vertical="center" wrapText="1"/>
    </xf>
    <xf numFmtId="0" fontId="9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 wrapText="1"/>
    </xf>
    <xf numFmtId="0" fontId="31" fillId="0" borderId="0" xfId="8" applyFont="1" applyAlignment="1">
      <alignment vertical="center" wrapText="1"/>
    </xf>
    <xf numFmtId="184" fontId="31" fillId="0" borderId="1" xfId="8" applyNumberFormat="1" applyFont="1" applyBorder="1" applyAlignment="1">
      <alignment horizontal="center" vertical="center" wrapText="1"/>
    </xf>
    <xf numFmtId="182" fontId="31" fillId="0" borderId="1" xfId="8" applyNumberFormat="1" applyFont="1" applyBorder="1" applyAlignment="1">
      <alignment horizontal="center" vertical="center" wrapText="1"/>
    </xf>
    <xf numFmtId="9" fontId="31" fillId="0" borderId="1" xfId="2" applyFont="1" applyFill="1" applyBorder="1" applyAlignment="1">
      <alignment horizontal="center" vertical="center" wrapText="1"/>
    </xf>
    <xf numFmtId="181" fontId="9" fillId="5" borderId="1" xfId="8" applyNumberFormat="1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181" fontId="9" fillId="0" borderId="0" xfId="8" applyNumberFormat="1" applyFont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2" fontId="31" fillId="0" borderId="1" xfId="8" applyNumberFormat="1" applyFont="1" applyBorder="1" applyAlignment="1">
      <alignment horizontal="center" vertical="center" wrapText="1"/>
    </xf>
    <xf numFmtId="43" fontId="31" fillId="0" borderId="1" xfId="8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2" borderId="1" xfId="11" applyFont="1" applyFill="1" applyBorder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Protection="1">
      <alignment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4" fontId="18" fillId="7" borderId="1" xfId="0" applyNumberFormat="1" applyFont="1" applyFill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 vertical="center" wrapText="1"/>
      <protection locked="0"/>
    </xf>
    <xf numFmtId="2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Border="1" applyAlignment="1" applyProtection="1">
      <alignment horizontal="center" vertical="center"/>
      <protection locked="0"/>
    </xf>
    <xf numFmtId="184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Border="1" applyAlignment="1" applyProtection="1">
      <alignment horizontal="left" vertical="center"/>
      <protection locked="0"/>
    </xf>
    <xf numFmtId="1" fontId="2" fillId="7" borderId="1" xfId="11" applyNumberFormat="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Border="1" applyAlignment="1" applyProtection="1">
      <alignment horizontal="center" vertical="center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8" borderId="1" xfId="11" applyFont="1" applyFill="1" applyBorder="1" applyAlignment="1" applyProtection="1">
      <alignment horizontal="left" vertical="center" wrapText="1"/>
      <protection locked="0"/>
    </xf>
    <xf numFmtId="9" fontId="18" fillId="8" borderId="1" xfId="2" applyFont="1" applyFill="1" applyBorder="1" applyAlignment="1">
      <alignment horizontal="center" vertical="center"/>
    </xf>
    <xf numFmtId="9" fontId="18" fillId="0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3" fillId="2" borderId="6" xfId="1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2" fillId="2" borderId="2" xfId="8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2" fillId="2" borderId="9" xfId="8" applyFont="1" applyFill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33" fillId="3" borderId="1" xfId="8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3" fillId="0" borderId="0" xfId="8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5" fillId="0" borderId="18" xfId="8" applyFont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49" fontId="31" fillId="0" borderId="1" xfId="9" applyNumberFormat="1" applyFont="1" applyBorder="1" applyAlignment="1">
      <alignment horizontal="center" vertical="center" wrapText="1"/>
    </xf>
    <xf numFmtId="0" fontId="24" fillId="0" borderId="2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5" fillId="0" borderId="2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2" borderId="6" xfId="10" applyFont="1" applyFill="1" applyBorder="1" applyAlignment="1">
      <alignment horizontal="center" vertical="center" wrapText="1"/>
    </xf>
    <xf numFmtId="0" fontId="6" fillId="2" borderId="7" xfId="10" applyFont="1" applyFill="1" applyBorder="1" applyAlignment="1">
      <alignment horizontal="center" vertical="center" wrapText="1"/>
    </xf>
    <xf numFmtId="0" fontId="6" fillId="2" borderId="8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vertical="center"/>
    </xf>
    <xf numFmtId="0" fontId="14" fillId="2" borderId="3" xfId="10" applyFont="1" applyFill="1" applyBorder="1" applyAlignment="1">
      <alignment vertical="center"/>
    </xf>
    <xf numFmtId="0" fontId="14" fillId="2" borderId="9" xfId="10" applyFont="1" applyFill="1" applyBorder="1" applyAlignment="1">
      <alignment vertical="center"/>
    </xf>
    <xf numFmtId="0" fontId="13" fillId="2" borderId="3" xfId="10" applyFont="1" applyFill="1" applyBorder="1" applyAlignment="1">
      <alignment horizontal="center" vertical="center"/>
    </xf>
    <xf numFmtId="0" fontId="13" fillId="2" borderId="9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left" vertical="center"/>
    </xf>
    <xf numFmtId="2" fontId="6" fillId="5" borderId="2" xfId="10" applyNumberFormat="1" applyFont="1" applyFill="1" applyBorder="1" applyAlignment="1">
      <alignment horizontal="center" vertical="center"/>
    </xf>
    <xf numFmtId="2" fontId="6" fillId="5" borderId="9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0" fillId="0" borderId="11" xfId="10" applyFont="1" applyBorder="1" applyAlignment="1">
      <alignment horizontal="left" vertical="center"/>
    </xf>
    <xf numFmtId="0" fontId="10" fillId="0" borderId="12" xfId="10" applyFont="1" applyBorder="1" applyAlignment="1">
      <alignment horizontal="left" vertical="center"/>
    </xf>
    <xf numFmtId="0" fontId="10" fillId="0" borderId="13" xfId="10" applyFont="1" applyBorder="1" applyAlignment="1">
      <alignment horizontal="left" vertical="center"/>
    </xf>
    <xf numFmtId="0" fontId="14" fillId="2" borderId="5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1" fillId="2" borderId="1" xfId="10" applyFill="1" applyBorder="1" applyAlignment="1">
      <alignment horizontal="center" vertical="center" wrapText="1"/>
    </xf>
    <xf numFmtId="0" fontId="14" fillId="2" borderId="14" xfId="10" applyFont="1" applyFill="1" applyBorder="1" applyAlignment="1">
      <alignment horizontal="center" vertical="center" wrapText="1"/>
    </xf>
    <xf numFmtId="0" fontId="14" fillId="2" borderId="5" xfId="10" applyFont="1" applyFill="1" applyBorder="1" applyAlignment="1">
      <alignment horizontal="center" vertical="center"/>
    </xf>
    <xf numFmtId="182" fontId="13" fillId="2" borderId="2" xfId="10" applyNumberFormat="1" applyFont="1" applyFill="1" applyBorder="1" applyAlignment="1">
      <alignment horizontal="center" vertical="center"/>
    </xf>
    <xf numFmtId="182" fontId="13" fillId="2" borderId="16" xfId="10" applyNumberFormat="1" applyFont="1" applyFill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2" fillId="2" borderId="10" xfId="10" applyFont="1" applyFill="1" applyBorder="1" applyAlignment="1">
      <alignment horizontal="left" vertical="center"/>
    </xf>
    <xf numFmtId="0" fontId="2" fillId="2" borderId="3" xfId="10" applyFont="1" applyFill="1" applyBorder="1" applyAlignment="1">
      <alignment horizontal="left" vertical="center"/>
    </xf>
    <xf numFmtId="0" fontId="2" fillId="2" borderId="9" xfId="10" applyFont="1" applyFill="1" applyBorder="1" applyAlignment="1">
      <alignment horizontal="left" vertical="center"/>
    </xf>
    <xf numFmtId="183" fontId="6" fillId="5" borderId="1" xfId="10" applyNumberFormat="1" applyFont="1" applyFill="1" applyBorder="1" applyAlignment="1">
      <alignment horizontal="center" vertical="center"/>
    </xf>
    <xf numFmtId="183" fontId="6" fillId="5" borderId="14" xfId="1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2" borderId="2" xfId="10" applyFont="1" applyFill="1" applyBorder="1" applyAlignment="1">
      <alignment horizontal="left" vertical="center"/>
    </xf>
    <xf numFmtId="0" fontId="16" fillId="2" borderId="3" xfId="10" applyFont="1" applyFill="1" applyBorder="1" applyAlignment="1">
      <alignment horizontal="left" vertical="center"/>
    </xf>
    <xf numFmtId="0" fontId="16" fillId="2" borderId="9" xfId="10" applyFont="1" applyFill="1" applyBorder="1" applyAlignment="1">
      <alignment horizontal="left" vertical="center"/>
    </xf>
    <xf numFmtId="0" fontId="6" fillId="5" borderId="1" xfId="10" applyFont="1" applyFill="1" applyBorder="1" applyAlignment="1">
      <alignment horizontal="center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17" fillId="0" borderId="2" xfId="6" applyFont="1" applyBorder="1" applyAlignment="1">
      <alignment horizontal="left" vertical="center" wrapText="1"/>
    </xf>
    <xf numFmtId="0" fontId="17" fillId="0" borderId="3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left" vertical="center" wrapText="1"/>
    </xf>
    <xf numFmtId="0" fontId="2" fillId="0" borderId="3" xfId="6" applyFont="1" applyBorder="1" applyAlignment="1">
      <alignment horizontal="left" vertical="center" wrapText="1"/>
    </xf>
    <xf numFmtId="0" fontId="2" fillId="0" borderId="9" xfId="6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84" fontId="1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0" fillId="3" borderId="2" xfId="0" applyFont="1" applyFill="1" applyBorder="1" applyAlignment="1">
      <alignment horizontal="left" vertical="center"/>
    </xf>
  </cellXfs>
  <cellStyles count="18">
    <cellStyle name="_x000a_mouse.drv=lm" xfId="4" xr:uid="{00000000-0005-0000-0000-000032000000}"/>
    <cellStyle name="_ET_STYLE_NoName_00_" xfId="5" xr:uid="{00000000-0005-0000-0000-000033000000}"/>
    <cellStyle name="BOM_Level_Below3" xfId="3" xr:uid="{00000000-0005-0000-0000-000031000000}"/>
    <cellStyle name="百分比" xfId="2" builtinId="5"/>
    <cellStyle name="差_KING" xfId="7" xr:uid="{00000000-0005-0000-0000-000035000000}"/>
    <cellStyle name="常规" xfId="0" builtinId="0"/>
    <cellStyle name="常规 2" xfId="8" xr:uid="{00000000-0005-0000-0000-000036000000}"/>
    <cellStyle name="常规 3" xfId="9" xr:uid="{00000000-0005-0000-0000-000037000000}"/>
    <cellStyle name="常规_包装报价表1" xfId="10" xr:uid="{00000000-0005-0000-0000-000038000000}"/>
    <cellStyle name="常规_产品报价单" xfId="11" xr:uid="{00000000-0005-0000-0000-000039000000}"/>
    <cellStyle name="常规_东风神龙成本报价单（中文版）" xfId="12" xr:uid="{00000000-0005-0000-0000-00003A000000}"/>
    <cellStyle name="常规_上汽汽车零部件包装，运输仓储费用报价表 " xfId="6" xr:uid="{00000000-0005-0000-0000-000034000000}"/>
    <cellStyle name="好_KING" xfId="13" xr:uid="{00000000-0005-0000-0000-00003B000000}"/>
    <cellStyle name="货币 2" xfId="14" xr:uid="{00000000-0005-0000-0000-00003C000000}"/>
    <cellStyle name="千位分隔" xfId="1" builtinId="3"/>
    <cellStyle name="千位分隔 2" xfId="15" xr:uid="{00000000-0005-0000-0000-00003D000000}"/>
    <cellStyle name="千位分隔 3" xfId="16" xr:uid="{00000000-0005-0000-0000-00003E000000}"/>
    <cellStyle name="样式 1" xfId="17" xr:uid="{00000000-0005-0000-0000-00003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/>
  <sheetData/>
  <phoneticPr fontId="6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opLeftCell="A12" workbookViewId="0">
      <selection activeCell="B7" sqref="B7:C7"/>
    </sheetView>
  </sheetViews>
  <sheetFormatPr defaultColWidth="9" defaultRowHeight="14"/>
  <cols>
    <col min="1" max="1" width="10.90625" customWidth="1"/>
    <col min="2" max="2" width="10.453125" customWidth="1"/>
    <col min="3" max="3" width="23.7265625" customWidth="1"/>
    <col min="4" max="4" width="21.26953125" bestFit="1" customWidth="1"/>
    <col min="5" max="5" width="10.90625" customWidth="1"/>
    <col min="6" max="6" width="12.7265625" customWidth="1"/>
    <col min="7" max="7" width="22.26953125" customWidth="1"/>
  </cols>
  <sheetData>
    <row r="1" spans="1:7">
      <c r="A1" s="159"/>
      <c r="B1" s="164" t="s">
        <v>0</v>
      </c>
      <c r="C1" s="165"/>
      <c r="D1" s="165"/>
      <c r="E1" s="165"/>
      <c r="F1" s="166"/>
      <c r="G1" s="135" t="s">
        <v>1</v>
      </c>
    </row>
    <row r="2" spans="1:7">
      <c r="A2" s="159"/>
      <c r="B2" s="167"/>
      <c r="C2" s="168"/>
      <c r="D2" s="168"/>
      <c r="E2" s="168"/>
      <c r="F2" s="169"/>
      <c r="G2" s="135" t="s">
        <v>2</v>
      </c>
    </row>
    <row r="3" spans="1:7">
      <c r="A3" s="159"/>
      <c r="B3" s="167"/>
      <c r="C3" s="168"/>
      <c r="D3" s="168"/>
      <c r="E3" s="168"/>
      <c r="F3" s="169"/>
      <c r="G3" s="135" t="s">
        <v>3</v>
      </c>
    </row>
    <row r="4" spans="1:7">
      <c r="A4" s="159"/>
      <c r="B4" s="170"/>
      <c r="C4" s="171"/>
      <c r="D4" s="171"/>
      <c r="E4" s="171"/>
      <c r="F4" s="172"/>
      <c r="G4" s="136" t="s">
        <v>4</v>
      </c>
    </row>
    <row r="5" spans="1:7">
      <c r="A5" s="152" t="s">
        <v>5</v>
      </c>
      <c r="B5" s="152"/>
      <c r="C5" s="152"/>
      <c r="D5" s="138" t="s">
        <v>6</v>
      </c>
      <c r="E5" s="152" t="s">
        <v>7</v>
      </c>
      <c r="F5" s="152"/>
      <c r="G5" s="152"/>
    </row>
    <row r="6" spans="1:7">
      <c r="A6" s="152" t="s">
        <v>8</v>
      </c>
      <c r="B6" s="152"/>
      <c r="C6" s="152"/>
      <c r="D6" s="138" t="s">
        <v>9</v>
      </c>
      <c r="E6" s="153" t="s">
        <v>10</v>
      </c>
      <c r="F6" s="153"/>
      <c r="G6" s="137" t="s">
        <v>11</v>
      </c>
    </row>
    <row r="7" spans="1:7">
      <c r="A7" s="139" t="s">
        <v>12</v>
      </c>
      <c r="B7" s="154" t="s">
        <v>13</v>
      </c>
      <c r="C7" s="154"/>
      <c r="D7" s="140" t="s">
        <v>14</v>
      </c>
      <c r="E7" s="141" t="s">
        <v>15</v>
      </c>
      <c r="F7" s="141" t="s">
        <v>16</v>
      </c>
      <c r="G7" s="141" t="s">
        <v>17</v>
      </c>
    </row>
    <row r="8" spans="1:7">
      <c r="A8" s="139" t="s">
        <v>18</v>
      </c>
      <c r="B8" s="155" t="s">
        <v>19</v>
      </c>
      <c r="C8" s="155"/>
      <c r="D8" s="140" t="s">
        <v>20</v>
      </c>
      <c r="E8" s="142">
        <v>0</v>
      </c>
      <c r="F8" s="142">
        <v>0</v>
      </c>
      <c r="G8" s="142">
        <v>0</v>
      </c>
    </row>
    <row r="9" spans="1:7">
      <c r="A9" s="156" t="s">
        <v>21</v>
      </c>
      <c r="B9" s="156"/>
      <c r="C9" s="156"/>
      <c r="D9" s="143" t="s">
        <v>22</v>
      </c>
      <c r="E9" s="144">
        <f>D29*(1+E8)</f>
        <v>651.65586621091995</v>
      </c>
      <c r="F9" s="144">
        <f>E9*(1+F8)</f>
        <v>651.65586621091995</v>
      </c>
      <c r="G9" s="144">
        <f>F9*(1+G8)</f>
        <v>651.65586621091995</v>
      </c>
    </row>
    <row r="10" spans="1:7">
      <c r="A10" s="157" t="s">
        <v>23</v>
      </c>
      <c r="B10" s="157"/>
      <c r="C10" s="157"/>
      <c r="D10" s="157"/>
      <c r="E10" s="157"/>
      <c r="F10" s="157"/>
      <c r="G10" s="157"/>
    </row>
    <row r="11" spans="1:7">
      <c r="A11" s="145" t="s">
        <v>24</v>
      </c>
      <c r="B11" s="158" t="s">
        <v>25</v>
      </c>
      <c r="C11" s="158"/>
      <c r="D11" s="145" t="s">
        <v>26</v>
      </c>
      <c r="E11" s="159" t="s">
        <v>27</v>
      </c>
      <c r="F11" s="159"/>
      <c r="G11" s="32" t="s">
        <v>28</v>
      </c>
    </row>
    <row r="12" spans="1:7">
      <c r="A12" s="160" t="s">
        <v>29</v>
      </c>
      <c r="B12" s="160"/>
      <c r="C12" s="160"/>
      <c r="D12" s="146">
        <f>D13+D14</f>
        <v>412.33594069334998</v>
      </c>
      <c r="E12" s="161">
        <f t="shared" ref="E12:E29" si="0">D12/D$29</f>
        <v>0.63275106091025402</v>
      </c>
      <c r="F12" s="161"/>
      <c r="G12" s="32" t="s">
        <v>30</v>
      </c>
    </row>
    <row r="13" spans="1:7">
      <c r="A13" s="147">
        <v>1</v>
      </c>
      <c r="B13" s="158" t="s">
        <v>31</v>
      </c>
      <c r="C13" s="158"/>
      <c r="D13" s="148">
        <f>原材料明细!R24</f>
        <v>61.391694065599999</v>
      </c>
      <c r="E13" s="162">
        <f t="shared" si="0"/>
        <v>9.4208764547098395E-2</v>
      </c>
      <c r="F13" s="162"/>
      <c r="G13" s="32" t="s">
        <v>30</v>
      </c>
    </row>
    <row r="14" spans="1:7">
      <c r="A14" s="147">
        <v>2</v>
      </c>
      <c r="B14" s="158" t="s">
        <v>32</v>
      </c>
      <c r="C14" s="158"/>
      <c r="D14" s="148">
        <f>外购外协件明细!P86</f>
        <v>350.94424662774998</v>
      </c>
      <c r="E14" s="162">
        <f t="shared" si="0"/>
        <v>0.53854229636315498</v>
      </c>
      <c r="F14" s="162"/>
      <c r="G14" s="32" t="s">
        <v>30</v>
      </c>
    </row>
    <row r="15" spans="1:7">
      <c r="A15" s="160" t="s">
        <v>33</v>
      </c>
      <c r="B15" s="160"/>
      <c r="C15" s="160"/>
      <c r="D15" s="146">
        <f>加工明细!P12</f>
        <v>42.144886363636402</v>
      </c>
      <c r="E15" s="161">
        <f t="shared" si="0"/>
        <v>6.46735317656075E-2</v>
      </c>
      <c r="F15" s="161"/>
      <c r="G15" s="32" t="s">
        <v>30</v>
      </c>
    </row>
    <row r="16" spans="1:7">
      <c r="A16" s="160" t="s">
        <v>34</v>
      </c>
      <c r="B16" s="160"/>
      <c r="C16" s="160"/>
      <c r="D16" s="146">
        <f>加工明细!Q12</f>
        <v>44.894367860734498</v>
      </c>
      <c r="E16" s="161">
        <f t="shared" si="0"/>
        <v>6.8892754885756899E-2</v>
      </c>
      <c r="F16" s="161"/>
      <c r="G16" s="32" t="s">
        <v>30</v>
      </c>
    </row>
    <row r="17" spans="1:7">
      <c r="A17" s="160" t="s">
        <v>35</v>
      </c>
      <c r="B17" s="160"/>
      <c r="C17" s="160"/>
      <c r="D17" s="146">
        <f>D12+D15+D16</f>
        <v>499.37519491772099</v>
      </c>
      <c r="E17" s="161">
        <f t="shared" si="0"/>
        <v>0.76631734756161796</v>
      </c>
      <c r="F17" s="161"/>
      <c r="G17" s="32" t="s">
        <v>30</v>
      </c>
    </row>
    <row r="18" spans="1:7">
      <c r="A18" s="160" t="s">
        <v>36</v>
      </c>
      <c r="B18" s="160"/>
      <c r="C18" s="160"/>
      <c r="D18" s="146">
        <f>D19+D20+D21</f>
        <v>14.9812558475316</v>
      </c>
      <c r="E18" s="161">
        <f t="shared" si="0"/>
        <v>2.29895204268485E-2</v>
      </c>
      <c r="F18" s="161"/>
      <c r="G18" s="32" t="s">
        <v>30</v>
      </c>
    </row>
    <row r="19" spans="1:7">
      <c r="A19" s="147">
        <v>3</v>
      </c>
      <c r="B19" s="158" t="s">
        <v>37</v>
      </c>
      <c r="C19" s="158"/>
      <c r="D19" s="149">
        <f>期间费用!C6</f>
        <v>4.9937519491772102</v>
      </c>
      <c r="E19" s="162">
        <f t="shared" si="0"/>
        <v>7.6631734756161798E-3</v>
      </c>
      <c r="F19" s="162"/>
      <c r="G19" s="32" t="s">
        <v>30</v>
      </c>
    </row>
    <row r="20" spans="1:7">
      <c r="A20" s="147">
        <v>4</v>
      </c>
      <c r="B20" s="158" t="s">
        <v>38</v>
      </c>
      <c r="C20" s="158"/>
      <c r="D20" s="149">
        <f>期间费用!C7</f>
        <v>4.9937519491772102</v>
      </c>
      <c r="E20" s="162">
        <f t="shared" si="0"/>
        <v>7.6631734756161798E-3</v>
      </c>
      <c r="F20" s="162"/>
      <c r="G20" s="32" t="s">
        <v>30</v>
      </c>
    </row>
    <row r="21" spans="1:7">
      <c r="A21" s="147">
        <v>5</v>
      </c>
      <c r="B21" s="158" t="s">
        <v>39</v>
      </c>
      <c r="C21" s="158"/>
      <c r="D21" s="149">
        <f>期间费用!C8</f>
        <v>4.9937519491772102</v>
      </c>
      <c r="E21" s="162">
        <f t="shared" si="0"/>
        <v>7.6631734756161798E-3</v>
      </c>
      <c r="F21" s="162"/>
      <c r="G21" s="32" t="s">
        <v>30</v>
      </c>
    </row>
    <row r="22" spans="1:7">
      <c r="A22" s="160" t="s">
        <v>40</v>
      </c>
      <c r="B22" s="160"/>
      <c r="C22" s="160"/>
      <c r="D22" s="146">
        <f>(D17)*0.05</f>
        <v>24.9687597458861</v>
      </c>
      <c r="E22" s="161">
        <f t="shared" si="0"/>
        <v>3.8315867378080903E-2</v>
      </c>
      <c r="F22" s="161"/>
      <c r="G22" s="32" t="s">
        <v>30</v>
      </c>
    </row>
    <row r="23" spans="1:7">
      <c r="A23" s="160" t="s">
        <v>41</v>
      </c>
      <c r="B23" s="160"/>
      <c r="C23" s="160"/>
      <c r="D23" s="146">
        <f>D22+D18+D17</f>
        <v>539.32521051113895</v>
      </c>
      <c r="E23" s="161">
        <f t="shared" si="0"/>
        <v>0.82762273536654796</v>
      </c>
      <c r="F23" s="161"/>
      <c r="G23" s="32" t="s">
        <v>30</v>
      </c>
    </row>
    <row r="24" spans="1:7">
      <c r="A24" s="160" t="s">
        <v>42</v>
      </c>
      <c r="B24" s="160"/>
      <c r="C24" s="160"/>
      <c r="D24" s="146">
        <f>D23*0.13</f>
        <v>70.112277366447998</v>
      </c>
      <c r="E24" s="161">
        <f t="shared" si="0"/>
        <v>0.107590955597651</v>
      </c>
      <c r="F24" s="161"/>
      <c r="G24" s="33" t="s">
        <v>43</v>
      </c>
    </row>
    <row r="25" spans="1:7">
      <c r="A25" s="160" t="s">
        <v>44</v>
      </c>
      <c r="B25" s="160"/>
      <c r="C25" s="160"/>
      <c r="D25" s="146">
        <f>D24+D23</f>
        <v>609.43748787758705</v>
      </c>
      <c r="E25" s="161">
        <f t="shared" si="0"/>
        <v>0.93521369096419904</v>
      </c>
      <c r="F25" s="161"/>
      <c r="G25" s="32" t="s">
        <v>30</v>
      </c>
    </row>
    <row r="26" spans="1:7">
      <c r="A26" s="160" t="s">
        <v>45</v>
      </c>
      <c r="B26" s="160"/>
      <c r="C26" s="160"/>
      <c r="D26" s="146">
        <f>工装明细!P13</f>
        <v>20.185044999999999</v>
      </c>
      <c r="E26" s="161">
        <f t="shared" si="0"/>
        <v>3.0975006973184799E-2</v>
      </c>
      <c r="F26" s="161"/>
      <c r="G26" s="33" t="s">
        <v>46</v>
      </c>
    </row>
    <row r="27" spans="1:7">
      <c r="A27" s="160" t="s">
        <v>47</v>
      </c>
      <c r="B27" s="160"/>
      <c r="C27" s="160"/>
      <c r="D27" s="146">
        <f>包装运输明细!M30</f>
        <v>1.2</v>
      </c>
      <c r="E27" s="161">
        <f t="shared" si="0"/>
        <v>1.84146274471133E-3</v>
      </c>
      <c r="F27" s="161"/>
      <c r="G27" s="33" t="s">
        <v>46</v>
      </c>
    </row>
    <row r="28" spans="1:7">
      <c r="A28" s="160" t="s">
        <v>48</v>
      </c>
      <c r="B28" s="160"/>
      <c r="C28" s="160"/>
      <c r="D28" s="146">
        <f>包装运输明细!M44</f>
        <v>20.8333333333333</v>
      </c>
      <c r="E28" s="161">
        <f t="shared" si="0"/>
        <v>3.1969839317905001E-2</v>
      </c>
      <c r="F28" s="161"/>
      <c r="G28" s="33" t="s">
        <v>49</v>
      </c>
    </row>
    <row r="29" spans="1:7">
      <c r="A29" s="160" t="s">
        <v>50</v>
      </c>
      <c r="B29" s="160"/>
      <c r="C29" s="160"/>
      <c r="D29" s="150">
        <f>D25+D26+D27+D28</f>
        <v>651.65586621091995</v>
      </c>
      <c r="E29" s="161">
        <f t="shared" si="0"/>
        <v>1</v>
      </c>
      <c r="F29" s="161"/>
      <c r="G29" s="32" t="s">
        <v>30</v>
      </c>
    </row>
    <row r="30" spans="1:7">
      <c r="B30" t="s">
        <v>51</v>
      </c>
    </row>
    <row r="31" spans="1:7" s="19" customFormat="1" ht="13.5" customHeight="1">
      <c r="A31" s="163" t="s">
        <v>52</v>
      </c>
      <c r="B31" s="163"/>
      <c r="C31" s="163"/>
      <c r="D31" s="151" t="s">
        <v>53</v>
      </c>
      <c r="E31" s="163" t="s">
        <v>54</v>
      </c>
      <c r="F31" s="163"/>
      <c r="G31" s="151"/>
    </row>
    <row r="32" spans="1:7" ht="13.5" customHeight="1"/>
    <row r="34" spans="7:7">
      <c r="G34" t="s">
        <v>55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68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view="pageBreakPreview" zoomScale="85" zoomScaleNormal="100" workbookViewId="0">
      <selection activeCell="C2" sqref="C2:H2"/>
    </sheetView>
  </sheetViews>
  <sheetFormatPr defaultColWidth="9" defaultRowHeight="14"/>
  <cols>
    <col min="1" max="1" width="5.26953125" customWidth="1"/>
    <col min="2" max="2" width="8.26953125" customWidth="1"/>
    <col min="3" max="3" width="13.6328125" customWidth="1"/>
    <col min="4" max="4" width="3.453125" customWidth="1"/>
    <col min="5" max="5" width="9.36328125" customWidth="1"/>
    <col min="6" max="6" width="7.7265625" style="56" customWidth="1"/>
    <col min="7" max="7" width="8.36328125" customWidth="1"/>
    <col min="8" max="8" width="4.36328125" customWidth="1"/>
    <col min="9" max="9" width="7.7265625" customWidth="1"/>
    <col min="10" max="10" width="8.08984375" customWidth="1"/>
    <col min="11" max="11" width="8.6328125" customWidth="1"/>
    <col min="12" max="12" width="6.453125" customWidth="1"/>
    <col min="13" max="13" width="10" customWidth="1"/>
    <col min="14" max="14" width="8.7265625" customWidth="1"/>
    <col min="15" max="15" width="7.6328125" customWidth="1"/>
    <col min="16" max="16" width="5.6328125" customWidth="1"/>
    <col min="17" max="17" width="9.7265625" customWidth="1"/>
    <col min="18" max="18" width="9.36328125" customWidth="1"/>
  </cols>
  <sheetData>
    <row r="1" spans="1:19" ht="27.75" customHeight="1">
      <c r="A1" s="173" t="s">
        <v>56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ht="18.75" customHeight="1">
      <c r="A2" s="174" t="s">
        <v>57</v>
      </c>
      <c r="B2" s="174"/>
      <c r="C2" s="174" t="s">
        <v>58</v>
      </c>
      <c r="D2" s="174"/>
      <c r="E2" s="174"/>
      <c r="F2" s="174"/>
      <c r="G2" s="174"/>
      <c r="H2" s="174"/>
      <c r="I2" s="13" t="s">
        <v>59</v>
      </c>
      <c r="J2" s="174" t="s">
        <v>60</v>
      </c>
      <c r="K2" s="174"/>
      <c r="L2" s="174"/>
      <c r="M2" s="174"/>
      <c r="N2" s="175" t="s">
        <v>61</v>
      </c>
      <c r="O2" s="175"/>
      <c r="P2" s="175"/>
      <c r="Q2" s="175"/>
      <c r="R2" s="175"/>
      <c r="S2" s="175"/>
    </row>
    <row r="3" spans="1:19" ht="18.75" customHeight="1">
      <c r="A3" s="176" t="s">
        <v>62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7" t="s">
        <v>63</v>
      </c>
      <c r="O3" s="177"/>
      <c r="P3" s="177"/>
      <c r="Q3" s="177"/>
      <c r="R3" s="177"/>
      <c r="S3" s="177"/>
    </row>
    <row r="4" spans="1:19" ht="18" customHeight="1">
      <c r="A4" s="179" t="s">
        <v>64</v>
      </c>
      <c r="B4" s="179" t="s">
        <v>65</v>
      </c>
      <c r="C4" s="179" t="s">
        <v>66</v>
      </c>
      <c r="D4" s="179" t="s">
        <v>67</v>
      </c>
      <c r="E4" s="178" t="s">
        <v>31</v>
      </c>
      <c r="F4" s="178"/>
      <c r="G4" s="178"/>
      <c r="H4" s="178"/>
      <c r="I4" s="178"/>
      <c r="J4" s="178"/>
      <c r="K4" s="179" t="s">
        <v>68</v>
      </c>
      <c r="L4" s="179"/>
      <c r="M4" s="179" t="s">
        <v>69</v>
      </c>
      <c r="N4" s="179"/>
      <c r="O4" s="179"/>
      <c r="P4" s="179" t="s">
        <v>70</v>
      </c>
      <c r="Q4" s="179" t="s">
        <v>71</v>
      </c>
      <c r="R4" s="179" t="s">
        <v>72</v>
      </c>
      <c r="S4" s="179" t="s">
        <v>28</v>
      </c>
    </row>
    <row r="5" spans="1:19" ht="52">
      <c r="A5" s="179"/>
      <c r="B5" s="179"/>
      <c r="C5" s="179"/>
      <c r="D5" s="179"/>
      <c r="E5" s="89" t="s">
        <v>73</v>
      </c>
      <c r="F5" s="89" t="s">
        <v>74</v>
      </c>
      <c r="G5" s="89" t="s">
        <v>75</v>
      </c>
      <c r="H5" s="89" t="s">
        <v>76</v>
      </c>
      <c r="I5" s="89" t="s">
        <v>77</v>
      </c>
      <c r="J5" s="89" t="s">
        <v>78</v>
      </c>
      <c r="K5" s="89" t="s">
        <v>73</v>
      </c>
      <c r="L5" s="89" t="s">
        <v>79</v>
      </c>
      <c r="M5" s="89" t="s">
        <v>80</v>
      </c>
      <c r="N5" s="89" t="s">
        <v>81</v>
      </c>
      <c r="O5" s="89" t="s">
        <v>82</v>
      </c>
      <c r="P5" s="179"/>
      <c r="Q5" s="179"/>
      <c r="R5" s="179"/>
      <c r="S5" s="179"/>
    </row>
    <row r="6" spans="1:19" ht="26">
      <c r="A6" s="89">
        <v>1</v>
      </c>
      <c r="B6" s="89" t="s">
        <v>83</v>
      </c>
      <c r="C6" s="89" t="s">
        <v>84</v>
      </c>
      <c r="D6" s="89">
        <v>1</v>
      </c>
      <c r="E6" s="89" t="s">
        <v>85</v>
      </c>
      <c r="F6" s="89" t="s">
        <v>86</v>
      </c>
      <c r="G6" s="89" t="s">
        <v>30</v>
      </c>
      <c r="H6" s="89" t="s">
        <v>87</v>
      </c>
      <c r="I6" s="125">
        <v>21.5</v>
      </c>
      <c r="J6" s="106" t="s">
        <v>30</v>
      </c>
      <c r="K6" s="89" t="s">
        <v>30</v>
      </c>
      <c r="L6" s="89" t="s">
        <v>88</v>
      </c>
      <c r="M6" s="125">
        <v>0.89856000000000003</v>
      </c>
      <c r="N6" s="126">
        <v>0.83199999999999996</v>
      </c>
      <c r="O6" s="127">
        <f t="shared" ref="O6:O23" si="0">N6/M6</f>
        <v>0.92592592592592604</v>
      </c>
      <c r="P6" s="89">
        <v>0</v>
      </c>
      <c r="Q6" s="133">
        <f t="shared" ref="Q6:Q23" si="1">D6*P6*(M6-N6)</f>
        <v>0</v>
      </c>
      <c r="R6" s="134">
        <f t="shared" ref="R6:R23" si="2">D6*I6*M6-Q6</f>
        <v>19.319040000000001</v>
      </c>
      <c r="S6" s="89" t="s">
        <v>30</v>
      </c>
    </row>
    <row r="7" spans="1:19" ht="26">
      <c r="A7" s="89">
        <v>2</v>
      </c>
      <c r="B7" s="89" t="s">
        <v>89</v>
      </c>
      <c r="C7" s="89" t="s">
        <v>90</v>
      </c>
      <c r="D7" s="89">
        <v>1</v>
      </c>
      <c r="E7" s="89" t="s">
        <v>91</v>
      </c>
      <c r="F7" s="89" t="s">
        <v>92</v>
      </c>
      <c r="G7" s="89" t="s">
        <v>30</v>
      </c>
      <c r="H7" s="89" t="s">
        <v>87</v>
      </c>
      <c r="I7" s="125">
        <v>5.15</v>
      </c>
      <c r="J7" s="106" t="s">
        <v>30</v>
      </c>
      <c r="K7" s="89" t="s">
        <v>30</v>
      </c>
      <c r="L7" s="89" t="s">
        <v>88</v>
      </c>
      <c r="M7" s="125">
        <v>1.71068</v>
      </c>
      <c r="N7" s="126">
        <v>1.3280000000000001</v>
      </c>
      <c r="O7" s="127">
        <f t="shared" si="0"/>
        <v>0.77629948324642795</v>
      </c>
      <c r="P7" s="89">
        <v>0</v>
      </c>
      <c r="Q7" s="133">
        <f t="shared" si="1"/>
        <v>0</v>
      </c>
      <c r="R7" s="134">
        <f t="shared" si="2"/>
        <v>8.8100020000000008</v>
      </c>
      <c r="S7" s="89" t="s">
        <v>30</v>
      </c>
    </row>
    <row r="8" spans="1:19" ht="26">
      <c r="A8" s="89">
        <v>3</v>
      </c>
      <c r="B8" s="89" t="s">
        <v>93</v>
      </c>
      <c r="C8" s="89" t="s">
        <v>94</v>
      </c>
      <c r="D8" s="89">
        <v>1</v>
      </c>
      <c r="E8" s="89" t="s">
        <v>95</v>
      </c>
      <c r="F8" s="89" t="s">
        <v>96</v>
      </c>
      <c r="G8" s="89" t="s">
        <v>30</v>
      </c>
      <c r="H8" s="89" t="s">
        <v>87</v>
      </c>
      <c r="I8" s="125">
        <v>4.87</v>
      </c>
      <c r="J8" s="106" t="s">
        <v>30</v>
      </c>
      <c r="K8" s="89" t="s">
        <v>30</v>
      </c>
      <c r="L8" s="89" t="s">
        <v>88</v>
      </c>
      <c r="M8" s="125">
        <v>0.1735488</v>
      </c>
      <c r="N8" s="126">
        <v>0.12039999999999999</v>
      </c>
      <c r="O8" s="127">
        <f t="shared" si="0"/>
        <v>0.69375299627539899</v>
      </c>
      <c r="P8" s="89">
        <v>0</v>
      </c>
      <c r="Q8" s="133">
        <f t="shared" si="1"/>
        <v>0</v>
      </c>
      <c r="R8" s="134">
        <f t="shared" si="2"/>
        <v>0.84518265599999998</v>
      </c>
      <c r="S8" s="89" t="s">
        <v>30</v>
      </c>
    </row>
    <row r="9" spans="1:19" ht="26">
      <c r="A9" s="89">
        <v>4</v>
      </c>
      <c r="B9" s="89" t="s">
        <v>97</v>
      </c>
      <c r="C9" s="89" t="s">
        <v>98</v>
      </c>
      <c r="D9" s="89">
        <v>1</v>
      </c>
      <c r="E9" s="89" t="s">
        <v>95</v>
      </c>
      <c r="F9" s="89" t="s">
        <v>96</v>
      </c>
      <c r="G9" s="89" t="s">
        <v>30</v>
      </c>
      <c r="H9" s="89" t="s">
        <v>87</v>
      </c>
      <c r="I9" s="125">
        <v>4.87</v>
      </c>
      <c r="J9" s="106" t="s">
        <v>30</v>
      </c>
      <c r="K9" s="89" t="s">
        <v>30</v>
      </c>
      <c r="L9" s="89" t="s">
        <v>88</v>
      </c>
      <c r="M9" s="125">
        <v>0.15091199999999999</v>
      </c>
      <c r="N9" s="126">
        <v>5.8500000000000003E-2</v>
      </c>
      <c r="O9" s="127">
        <f t="shared" si="0"/>
        <v>0.38764312977099202</v>
      </c>
      <c r="P9" s="89">
        <v>0</v>
      </c>
      <c r="Q9" s="133">
        <f t="shared" si="1"/>
        <v>0</v>
      </c>
      <c r="R9" s="134">
        <f t="shared" si="2"/>
        <v>0.73494143999999995</v>
      </c>
      <c r="S9" s="89" t="s">
        <v>30</v>
      </c>
    </row>
    <row r="10" spans="1:19" ht="26">
      <c r="A10" s="89">
        <v>5</v>
      </c>
      <c r="B10" s="89" t="s">
        <v>99</v>
      </c>
      <c r="C10" s="89" t="s">
        <v>100</v>
      </c>
      <c r="D10" s="89">
        <v>1</v>
      </c>
      <c r="E10" s="89" t="s">
        <v>95</v>
      </c>
      <c r="F10" s="89" t="s">
        <v>96</v>
      </c>
      <c r="G10" s="89" t="s">
        <v>30</v>
      </c>
      <c r="H10" s="89" t="s">
        <v>87</v>
      </c>
      <c r="I10" s="125">
        <v>4.87</v>
      </c>
      <c r="J10" s="106" t="s">
        <v>30</v>
      </c>
      <c r="K10" s="89" t="s">
        <v>30</v>
      </c>
      <c r="L10" s="89" t="s">
        <v>88</v>
      </c>
      <c r="M10" s="125">
        <v>5.7409439999999999E-2</v>
      </c>
      <c r="N10" s="126">
        <v>3.6200000000000003E-2</v>
      </c>
      <c r="O10" s="127">
        <f t="shared" si="0"/>
        <v>0.63055831932866802</v>
      </c>
      <c r="P10" s="89">
        <v>0</v>
      </c>
      <c r="Q10" s="133">
        <f t="shared" si="1"/>
        <v>0</v>
      </c>
      <c r="R10" s="134">
        <f t="shared" si="2"/>
        <v>0.27958397280000002</v>
      </c>
      <c r="S10" s="89" t="s">
        <v>30</v>
      </c>
    </row>
    <row r="11" spans="1:19" ht="26">
      <c r="A11" s="89">
        <v>6</v>
      </c>
      <c r="B11" s="89" t="s">
        <v>101</v>
      </c>
      <c r="C11" s="89" t="s">
        <v>102</v>
      </c>
      <c r="D11" s="89">
        <v>1</v>
      </c>
      <c r="E11" s="89" t="s">
        <v>95</v>
      </c>
      <c r="F11" s="89" t="s">
        <v>96</v>
      </c>
      <c r="G11" s="89" t="s">
        <v>30</v>
      </c>
      <c r="H11" s="89" t="s">
        <v>87</v>
      </c>
      <c r="I11" s="125">
        <v>4.87</v>
      </c>
      <c r="J11" s="106" t="s">
        <v>30</v>
      </c>
      <c r="K11" s="89" t="s">
        <v>30</v>
      </c>
      <c r="L11" s="89" t="s">
        <v>88</v>
      </c>
      <c r="M11" s="125">
        <v>5.7409439999999999E-2</v>
      </c>
      <c r="N11" s="126">
        <v>3.6200000000000003E-2</v>
      </c>
      <c r="O11" s="127">
        <f t="shared" si="0"/>
        <v>0.63055831932866802</v>
      </c>
      <c r="P11" s="89">
        <v>0</v>
      </c>
      <c r="Q11" s="133">
        <f t="shared" si="1"/>
        <v>0</v>
      </c>
      <c r="R11" s="134">
        <f t="shared" si="2"/>
        <v>0.27958397280000002</v>
      </c>
      <c r="S11" s="89" t="s">
        <v>30</v>
      </c>
    </row>
    <row r="12" spans="1:19" ht="26">
      <c r="A12" s="89">
        <v>7</v>
      </c>
      <c r="B12" s="89" t="s">
        <v>103</v>
      </c>
      <c r="C12" s="89" t="s">
        <v>104</v>
      </c>
      <c r="D12" s="89">
        <v>1</v>
      </c>
      <c r="E12" s="89" t="s">
        <v>91</v>
      </c>
      <c r="F12" s="89" t="s">
        <v>105</v>
      </c>
      <c r="G12" s="89" t="s">
        <v>30</v>
      </c>
      <c r="H12" s="89" t="s">
        <v>87</v>
      </c>
      <c r="I12" s="125">
        <v>5.15</v>
      </c>
      <c r="J12" s="106" t="s">
        <v>30</v>
      </c>
      <c r="K12" s="89" t="s">
        <v>30</v>
      </c>
      <c r="L12" s="89" t="s">
        <v>88</v>
      </c>
      <c r="M12" s="125">
        <v>0.35214479999999998</v>
      </c>
      <c r="N12" s="126">
        <v>0.34300000000000003</v>
      </c>
      <c r="O12" s="127">
        <f t="shared" si="0"/>
        <v>0.97403113719129197</v>
      </c>
      <c r="P12" s="89">
        <v>0</v>
      </c>
      <c r="Q12" s="133">
        <f t="shared" si="1"/>
        <v>0</v>
      </c>
      <c r="R12" s="134">
        <f t="shared" si="2"/>
        <v>1.81354572</v>
      </c>
      <c r="S12" s="89" t="s">
        <v>30</v>
      </c>
    </row>
    <row r="13" spans="1:19" ht="26">
      <c r="A13" s="89">
        <v>8</v>
      </c>
      <c r="B13" s="89" t="s">
        <v>106</v>
      </c>
      <c r="C13" s="89" t="s">
        <v>107</v>
      </c>
      <c r="D13" s="89">
        <v>1</v>
      </c>
      <c r="E13" s="89" t="s">
        <v>95</v>
      </c>
      <c r="F13" s="89" t="s">
        <v>108</v>
      </c>
      <c r="G13" s="89" t="s">
        <v>30</v>
      </c>
      <c r="H13" s="89" t="s">
        <v>87</v>
      </c>
      <c r="I13" s="125">
        <v>5.6639999999999997</v>
      </c>
      <c r="J13" s="106" t="s">
        <v>30</v>
      </c>
      <c r="K13" s="89" t="s">
        <v>30</v>
      </c>
      <c r="L13" s="89" t="s">
        <v>88</v>
      </c>
      <c r="M13" s="125">
        <v>8.0266320000000002E-2</v>
      </c>
      <c r="N13" s="126">
        <v>3.9E-2</v>
      </c>
      <c r="O13" s="127">
        <f t="shared" si="0"/>
        <v>0.48588249716693099</v>
      </c>
      <c r="P13" s="89">
        <v>0</v>
      </c>
      <c r="Q13" s="133">
        <f t="shared" si="1"/>
        <v>0</v>
      </c>
      <c r="R13" s="134">
        <f t="shared" si="2"/>
        <v>0.45462843648000001</v>
      </c>
      <c r="S13" s="89" t="s">
        <v>30</v>
      </c>
    </row>
    <row r="14" spans="1:19" ht="26">
      <c r="A14" s="89">
        <v>9</v>
      </c>
      <c r="B14" s="89" t="s">
        <v>109</v>
      </c>
      <c r="C14" s="89" t="s">
        <v>110</v>
      </c>
      <c r="D14" s="89">
        <v>1</v>
      </c>
      <c r="E14" s="89" t="s">
        <v>95</v>
      </c>
      <c r="F14" s="89" t="s">
        <v>108</v>
      </c>
      <c r="G14" s="89" t="s">
        <v>30</v>
      </c>
      <c r="H14" s="89" t="s">
        <v>87</v>
      </c>
      <c r="I14" s="125">
        <v>5.6639999999999997</v>
      </c>
      <c r="J14" s="106" t="s">
        <v>30</v>
      </c>
      <c r="K14" s="89" t="s">
        <v>30</v>
      </c>
      <c r="L14" s="89" t="s">
        <v>88</v>
      </c>
      <c r="M14" s="125">
        <v>0.11379707999999999</v>
      </c>
      <c r="N14" s="126">
        <v>8.5999999999999993E-2</v>
      </c>
      <c r="O14" s="127">
        <f t="shared" si="0"/>
        <v>0.75573116638845195</v>
      </c>
      <c r="P14" s="89">
        <v>0</v>
      </c>
      <c r="Q14" s="133">
        <f t="shared" si="1"/>
        <v>0</v>
      </c>
      <c r="R14" s="134">
        <f t="shared" si="2"/>
        <v>0.64454666112000003</v>
      </c>
      <c r="S14" s="89" t="s">
        <v>30</v>
      </c>
    </row>
    <row r="15" spans="1:19" ht="26">
      <c r="A15" s="89">
        <v>10</v>
      </c>
      <c r="B15" s="89" t="s">
        <v>111</v>
      </c>
      <c r="C15" s="89" t="s">
        <v>112</v>
      </c>
      <c r="D15" s="89">
        <v>1</v>
      </c>
      <c r="E15" s="89" t="s">
        <v>95</v>
      </c>
      <c r="F15" s="89" t="s">
        <v>96</v>
      </c>
      <c r="G15" s="89" t="s">
        <v>30</v>
      </c>
      <c r="H15" s="89" t="s">
        <v>87</v>
      </c>
      <c r="I15" s="125">
        <v>4.87</v>
      </c>
      <c r="J15" s="106" t="s">
        <v>30</v>
      </c>
      <c r="K15" s="89" t="s">
        <v>30</v>
      </c>
      <c r="L15" s="89" t="s">
        <v>88</v>
      </c>
      <c r="M15" s="125">
        <v>8.4510719999999998E-2</v>
      </c>
      <c r="N15" s="126">
        <v>3.32E-2</v>
      </c>
      <c r="O15" s="127">
        <f t="shared" si="0"/>
        <v>0.39284956985338698</v>
      </c>
      <c r="P15" s="89">
        <v>0</v>
      </c>
      <c r="Q15" s="133">
        <f t="shared" si="1"/>
        <v>0</v>
      </c>
      <c r="R15" s="134">
        <f t="shared" si="2"/>
        <v>0.4115672064</v>
      </c>
      <c r="S15" s="89" t="s">
        <v>30</v>
      </c>
    </row>
    <row r="16" spans="1:19" ht="26">
      <c r="A16" s="89">
        <v>11</v>
      </c>
      <c r="B16" s="89" t="s">
        <v>113</v>
      </c>
      <c r="C16" s="89" t="s">
        <v>114</v>
      </c>
      <c r="D16" s="89">
        <v>1</v>
      </c>
      <c r="E16" s="89" t="s">
        <v>115</v>
      </c>
      <c r="F16" s="89" t="s">
        <v>116</v>
      </c>
      <c r="G16" s="89" t="s">
        <v>30</v>
      </c>
      <c r="H16" s="89" t="s">
        <v>87</v>
      </c>
      <c r="I16" s="125">
        <v>10</v>
      </c>
      <c r="J16" s="106" t="s">
        <v>30</v>
      </c>
      <c r="K16" s="89" t="s">
        <v>30</v>
      </c>
      <c r="L16" s="89" t="s">
        <v>88</v>
      </c>
      <c r="M16" s="125">
        <v>9.3600000000000003E-3</v>
      </c>
      <c r="N16" s="126">
        <v>8.9999999999999993E-3</v>
      </c>
      <c r="O16" s="127">
        <f t="shared" si="0"/>
        <v>0.96153846153846101</v>
      </c>
      <c r="P16" s="89">
        <v>0</v>
      </c>
      <c r="Q16" s="133">
        <f t="shared" si="1"/>
        <v>0</v>
      </c>
      <c r="R16" s="134">
        <f t="shared" si="2"/>
        <v>9.3600000000000003E-2</v>
      </c>
      <c r="S16" s="89" t="s">
        <v>30</v>
      </c>
    </row>
    <row r="17" spans="1:19" ht="26">
      <c r="A17" s="89">
        <v>12</v>
      </c>
      <c r="B17" s="89" t="s">
        <v>117</v>
      </c>
      <c r="C17" s="89" t="s">
        <v>118</v>
      </c>
      <c r="D17" s="89">
        <v>1</v>
      </c>
      <c r="E17" s="89" t="s">
        <v>85</v>
      </c>
      <c r="F17" s="89" t="s">
        <v>119</v>
      </c>
      <c r="G17" s="89" t="s">
        <v>30</v>
      </c>
      <c r="H17" s="89" t="s">
        <v>87</v>
      </c>
      <c r="I17" s="125">
        <v>21.5</v>
      </c>
      <c r="J17" s="106" t="s">
        <v>30</v>
      </c>
      <c r="K17" s="89" t="s">
        <v>30</v>
      </c>
      <c r="L17" s="89" t="s">
        <v>88</v>
      </c>
      <c r="M17" s="125">
        <v>0.86399999999999999</v>
      </c>
      <c r="N17" s="126">
        <v>0.8</v>
      </c>
      <c r="O17" s="127">
        <f t="shared" si="0"/>
        <v>0.92592592592592604</v>
      </c>
      <c r="P17" s="89">
        <v>0</v>
      </c>
      <c r="Q17" s="133">
        <f t="shared" si="1"/>
        <v>0</v>
      </c>
      <c r="R17" s="134">
        <f t="shared" si="2"/>
        <v>18.576000000000001</v>
      </c>
      <c r="S17" s="89" t="s">
        <v>30</v>
      </c>
    </row>
    <row r="18" spans="1:19" ht="26">
      <c r="A18" s="89">
        <v>13</v>
      </c>
      <c r="B18" s="89" t="s">
        <v>120</v>
      </c>
      <c r="C18" s="89" t="s">
        <v>121</v>
      </c>
      <c r="D18" s="89">
        <v>1</v>
      </c>
      <c r="E18" s="89" t="s">
        <v>115</v>
      </c>
      <c r="F18" s="89" t="s">
        <v>122</v>
      </c>
      <c r="G18" s="89" t="s">
        <v>30</v>
      </c>
      <c r="H18" s="89" t="s">
        <v>87</v>
      </c>
      <c r="I18" s="125">
        <v>17</v>
      </c>
      <c r="J18" s="106" t="s">
        <v>30</v>
      </c>
      <c r="K18" s="89" t="s">
        <v>30</v>
      </c>
      <c r="L18" s="89" t="s">
        <v>88</v>
      </c>
      <c r="M18" s="126">
        <v>5.1375999999999998E-2</v>
      </c>
      <c r="N18" s="126">
        <v>4.9399999999999999E-2</v>
      </c>
      <c r="O18" s="127">
        <f t="shared" si="0"/>
        <v>0.96153846153846201</v>
      </c>
      <c r="P18" s="89">
        <v>0</v>
      </c>
      <c r="Q18" s="133">
        <f t="shared" si="1"/>
        <v>0</v>
      </c>
      <c r="R18" s="134">
        <f t="shared" si="2"/>
        <v>0.87339199999999995</v>
      </c>
      <c r="S18" s="89" t="s">
        <v>30</v>
      </c>
    </row>
    <row r="19" spans="1:19" ht="26">
      <c r="A19" s="89">
        <v>14</v>
      </c>
      <c r="B19" s="89" t="s">
        <v>123</v>
      </c>
      <c r="C19" s="89" t="s">
        <v>124</v>
      </c>
      <c r="D19" s="89">
        <v>1</v>
      </c>
      <c r="E19" s="89" t="s">
        <v>115</v>
      </c>
      <c r="F19" s="89" t="s">
        <v>125</v>
      </c>
      <c r="G19" s="89" t="s">
        <v>30</v>
      </c>
      <c r="H19" s="89" t="s">
        <v>87</v>
      </c>
      <c r="I19" s="125">
        <v>10</v>
      </c>
      <c r="J19" s="106" t="s">
        <v>30</v>
      </c>
      <c r="K19" s="89" t="s">
        <v>30</v>
      </c>
      <c r="L19" s="89" t="s">
        <v>88</v>
      </c>
      <c r="M19" s="126">
        <v>6.9783999999999999E-2</v>
      </c>
      <c r="N19" s="126">
        <v>6.7100000000000007E-2</v>
      </c>
      <c r="O19" s="127">
        <f t="shared" si="0"/>
        <v>0.96153846153846201</v>
      </c>
      <c r="P19" s="89">
        <v>0</v>
      </c>
      <c r="Q19" s="133">
        <f t="shared" si="1"/>
        <v>0</v>
      </c>
      <c r="R19" s="134">
        <f t="shared" si="2"/>
        <v>0.69784000000000002</v>
      </c>
      <c r="S19" s="89" t="s">
        <v>30</v>
      </c>
    </row>
    <row r="20" spans="1:19" ht="26">
      <c r="A20" s="89">
        <v>15</v>
      </c>
      <c r="B20" s="89" t="s">
        <v>126</v>
      </c>
      <c r="C20" s="89" t="s">
        <v>127</v>
      </c>
      <c r="D20" s="89">
        <v>1</v>
      </c>
      <c r="E20" s="89" t="s">
        <v>115</v>
      </c>
      <c r="F20" s="89" t="s">
        <v>125</v>
      </c>
      <c r="G20" s="89" t="s">
        <v>30</v>
      </c>
      <c r="H20" s="89" t="s">
        <v>87</v>
      </c>
      <c r="I20" s="125">
        <v>10</v>
      </c>
      <c r="J20" s="106" t="s">
        <v>30</v>
      </c>
      <c r="K20" s="89" t="s">
        <v>30</v>
      </c>
      <c r="L20" s="89" t="s">
        <v>88</v>
      </c>
      <c r="M20" s="125">
        <v>9.2455999999999997E-2</v>
      </c>
      <c r="N20" s="125">
        <v>8.8900000000000007E-2</v>
      </c>
      <c r="O20" s="127">
        <f t="shared" si="0"/>
        <v>0.96153846153846201</v>
      </c>
      <c r="P20" s="89">
        <v>0</v>
      </c>
      <c r="Q20" s="133">
        <f t="shared" si="1"/>
        <v>0</v>
      </c>
      <c r="R20" s="134">
        <f t="shared" si="2"/>
        <v>0.92456000000000005</v>
      </c>
      <c r="S20" s="89" t="s">
        <v>30</v>
      </c>
    </row>
    <row r="21" spans="1:19" ht="26">
      <c r="A21" s="89">
        <v>16</v>
      </c>
      <c r="B21" s="89" t="s">
        <v>128</v>
      </c>
      <c r="C21" s="89" t="s">
        <v>129</v>
      </c>
      <c r="D21" s="89">
        <v>1</v>
      </c>
      <c r="E21" s="89" t="s">
        <v>115</v>
      </c>
      <c r="F21" s="89" t="s">
        <v>125</v>
      </c>
      <c r="G21" s="89" t="s">
        <v>30</v>
      </c>
      <c r="H21" s="89" t="s">
        <v>87</v>
      </c>
      <c r="I21" s="125">
        <v>10</v>
      </c>
      <c r="J21" s="106" t="s">
        <v>30</v>
      </c>
      <c r="K21" s="89" t="s">
        <v>30</v>
      </c>
      <c r="L21" s="89" t="s">
        <v>88</v>
      </c>
      <c r="M21" s="125">
        <v>0.25136799999999998</v>
      </c>
      <c r="N21" s="126">
        <v>0.24399999999999999</v>
      </c>
      <c r="O21" s="127">
        <f t="shared" si="0"/>
        <v>0.97068839311288602</v>
      </c>
      <c r="P21" s="89">
        <v>0</v>
      </c>
      <c r="Q21" s="133">
        <f t="shared" si="1"/>
        <v>0</v>
      </c>
      <c r="R21" s="134">
        <f t="shared" si="2"/>
        <v>2.5136799999999999</v>
      </c>
      <c r="S21" s="89" t="s">
        <v>30</v>
      </c>
    </row>
    <row r="22" spans="1:19">
      <c r="A22" s="89">
        <v>17</v>
      </c>
      <c r="B22" s="89" t="s">
        <v>30</v>
      </c>
      <c r="C22" s="89" t="s">
        <v>130</v>
      </c>
      <c r="D22" s="89">
        <v>1</v>
      </c>
      <c r="E22" s="89" t="s">
        <v>30</v>
      </c>
      <c r="F22" s="89" t="s">
        <v>30</v>
      </c>
      <c r="G22" s="89" t="s">
        <v>30</v>
      </c>
      <c r="H22" s="89" t="s">
        <v>131</v>
      </c>
      <c r="I22" s="125">
        <v>5</v>
      </c>
      <c r="J22" s="106" t="s">
        <v>30</v>
      </c>
      <c r="K22" s="89" t="s">
        <v>30</v>
      </c>
      <c r="L22" s="89" t="s">
        <v>88</v>
      </c>
      <c r="M22" s="125">
        <v>0.41</v>
      </c>
      <c r="N22" s="125">
        <v>8.3699999999999997E-2</v>
      </c>
      <c r="O22" s="127">
        <f t="shared" si="0"/>
        <v>0.20414634146341501</v>
      </c>
      <c r="P22" s="89">
        <v>0</v>
      </c>
      <c r="Q22" s="133">
        <f t="shared" si="1"/>
        <v>0</v>
      </c>
      <c r="R22" s="134">
        <f t="shared" si="2"/>
        <v>2.0499999999999998</v>
      </c>
      <c r="S22" s="89" t="s">
        <v>30</v>
      </c>
    </row>
    <row r="23" spans="1:19">
      <c r="A23" s="89">
        <v>18</v>
      </c>
      <c r="B23" s="89" t="s">
        <v>30</v>
      </c>
      <c r="C23" s="89" t="s">
        <v>132</v>
      </c>
      <c r="D23" s="89">
        <v>1</v>
      </c>
      <c r="E23" s="89" t="s">
        <v>30</v>
      </c>
      <c r="F23" s="89" t="s">
        <v>30</v>
      </c>
      <c r="G23" s="89" t="s">
        <v>30</v>
      </c>
      <c r="H23" s="89" t="s">
        <v>133</v>
      </c>
      <c r="I23" s="125">
        <v>0.03</v>
      </c>
      <c r="J23" s="106" t="s">
        <v>30</v>
      </c>
      <c r="K23" s="89" t="s">
        <v>30</v>
      </c>
      <c r="L23" s="89" t="s">
        <v>88</v>
      </c>
      <c r="M23" s="125">
        <v>69</v>
      </c>
      <c r="N23" s="125">
        <v>3</v>
      </c>
      <c r="O23" s="127">
        <f t="shared" si="0"/>
        <v>4.3478260869565202E-2</v>
      </c>
      <c r="P23" s="89">
        <v>0</v>
      </c>
      <c r="Q23" s="133">
        <f t="shared" si="1"/>
        <v>0</v>
      </c>
      <c r="R23" s="134">
        <f t="shared" si="2"/>
        <v>2.0699999999999998</v>
      </c>
      <c r="S23" s="89" t="s">
        <v>30</v>
      </c>
    </row>
    <row r="24" spans="1:19" ht="21" customHeight="1">
      <c r="A24" s="180" t="s">
        <v>134</v>
      </c>
      <c r="B24" s="181"/>
      <c r="C24" s="182"/>
      <c r="D24" s="89" t="s">
        <v>30</v>
      </c>
      <c r="E24" s="89" t="s">
        <v>30</v>
      </c>
      <c r="F24" s="89" t="s">
        <v>30</v>
      </c>
      <c r="G24" s="89" t="s">
        <v>30</v>
      </c>
      <c r="H24" s="89" t="s">
        <v>30</v>
      </c>
      <c r="I24" s="89" t="s">
        <v>30</v>
      </c>
      <c r="J24" s="89" t="s">
        <v>30</v>
      </c>
      <c r="K24" s="89" t="s">
        <v>30</v>
      </c>
      <c r="L24" s="89" t="s">
        <v>30</v>
      </c>
      <c r="M24" s="128">
        <f>SUM(M6:M23)</f>
        <v>74.427582599999994</v>
      </c>
      <c r="N24" s="128">
        <f>SUM(N6:N23)</f>
        <v>7.2545999999999999</v>
      </c>
      <c r="O24" s="128">
        <f>SUM(O6:O23)</f>
        <v>12.643625312001801</v>
      </c>
      <c r="P24" s="89" t="s">
        <v>30</v>
      </c>
      <c r="Q24" s="128">
        <f>SUM(Q6:Q23)</f>
        <v>0</v>
      </c>
      <c r="R24" s="128">
        <f>SUM(R6:R23)</f>
        <v>61.391694065599999</v>
      </c>
      <c r="S24" s="89" t="s">
        <v>30</v>
      </c>
    </row>
    <row r="25" spans="1:19" ht="21" customHeight="1">
      <c r="A25" s="122"/>
      <c r="B25" s="116" t="s">
        <v>135</v>
      </c>
      <c r="C25" s="122"/>
      <c r="D25" s="123"/>
      <c r="E25" s="124"/>
      <c r="F25" s="123"/>
      <c r="G25" s="124"/>
      <c r="H25" s="124"/>
      <c r="I25" s="129"/>
      <c r="J25" s="124"/>
      <c r="K25" s="124"/>
      <c r="L25" s="129"/>
      <c r="M25" s="130"/>
      <c r="N25" s="130"/>
      <c r="O25" s="131"/>
      <c r="P25" s="132"/>
      <c r="Q25" s="130"/>
      <c r="R25" s="130"/>
    </row>
    <row r="26" spans="1:19" ht="27" customHeight="1">
      <c r="A26" s="168" t="s">
        <v>136</v>
      </c>
      <c r="B26" s="168"/>
      <c r="C26" s="168"/>
    </row>
  </sheetData>
  <mergeCells count="20">
    <mergeCell ref="A24:C24"/>
    <mergeCell ref="A26:C26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68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8"/>
  <sheetViews>
    <sheetView tabSelected="1" topLeftCell="A62" workbookViewId="0">
      <selection activeCell="A2" sqref="A2:H2"/>
    </sheetView>
  </sheetViews>
  <sheetFormatPr defaultColWidth="9" defaultRowHeight="14"/>
  <cols>
    <col min="1" max="1" width="5.36328125" customWidth="1"/>
    <col min="2" max="2" width="12.26953125" customWidth="1"/>
    <col min="3" max="3" width="21.26953125" customWidth="1"/>
    <col min="4" max="4" width="6.7265625" customWidth="1"/>
    <col min="5" max="5" width="6.26953125" customWidth="1"/>
    <col min="6" max="6" width="5.08984375" customWidth="1"/>
    <col min="7" max="7" width="9.26953125" customWidth="1"/>
    <col min="8" max="8" width="8.08984375" customWidth="1"/>
    <col min="9" max="9" width="8.26953125" customWidth="1"/>
    <col min="10" max="10" width="9.36328125" customWidth="1"/>
    <col min="11" max="13" width="3.36328125" customWidth="1"/>
    <col min="14" max="14" width="5.90625" customWidth="1"/>
    <col min="15" max="15" width="6.90625" customWidth="1"/>
    <col min="16" max="16" width="7.6328125" customWidth="1"/>
    <col min="17" max="17" width="8.26953125" customWidth="1"/>
  </cols>
  <sheetData>
    <row r="1" spans="1:17" ht="21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>
      <c r="A2" s="311" t="s">
        <v>486</v>
      </c>
      <c r="B2" s="185"/>
      <c r="C2" s="185"/>
      <c r="D2" s="185"/>
      <c r="E2" s="185"/>
      <c r="F2" s="185"/>
      <c r="G2" s="185"/>
      <c r="H2" s="186"/>
      <c r="I2" s="187" t="s">
        <v>59</v>
      </c>
      <c r="J2" s="187"/>
      <c r="K2" s="188" t="str">
        <f>原材料明细!J2</f>
        <v>M4轻卡</v>
      </c>
      <c r="L2" s="188"/>
      <c r="M2" s="188"/>
      <c r="N2" s="188"/>
      <c r="O2" s="188"/>
      <c r="P2" s="189" t="s">
        <v>61</v>
      </c>
      <c r="Q2" s="189"/>
    </row>
    <row r="3" spans="1:17">
      <c r="A3" s="184" t="str">
        <f>原材料明细!A3</f>
        <v>零件图号/名称:L168100000539/驾驶员座椅总成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  <c r="M3" s="184" t="str">
        <f>原材料明细!N3</f>
        <v>报价填写日期:2024.03.18</v>
      </c>
      <c r="N3" s="185"/>
      <c r="O3" s="185"/>
      <c r="P3" s="185"/>
      <c r="Q3" s="186"/>
    </row>
    <row r="4" spans="1:17" ht="17.5">
      <c r="A4" s="101"/>
      <c r="B4" s="190" t="s">
        <v>138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7" ht="21.75" customHeight="1">
      <c r="A5" s="178" t="s">
        <v>64</v>
      </c>
      <c r="B5" s="191" t="s">
        <v>65</v>
      </c>
      <c r="C5" s="191" t="s">
        <v>66</v>
      </c>
      <c r="D5" s="191" t="s">
        <v>139</v>
      </c>
      <c r="E5" s="192"/>
      <c r="F5" s="191" t="s">
        <v>140</v>
      </c>
      <c r="G5" s="191" t="s">
        <v>141</v>
      </c>
      <c r="H5" s="191" t="s">
        <v>78</v>
      </c>
      <c r="I5" s="178" t="s">
        <v>31</v>
      </c>
      <c r="J5" s="178"/>
      <c r="K5" s="178"/>
      <c r="L5" s="178"/>
      <c r="M5" s="178"/>
      <c r="N5" s="178"/>
      <c r="O5" s="178"/>
      <c r="P5" s="191" t="s">
        <v>142</v>
      </c>
      <c r="Q5" s="191" t="s">
        <v>28</v>
      </c>
    </row>
    <row r="6" spans="1:17" ht="23.15" customHeight="1">
      <c r="A6" s="178"/>
      <c r="B6" s="192"/>
      <c r="C6" s="192"/>
      <c r="D6" s="102" t="s">
        <v>73</v>
      </c>
      <c r="E6" s="102" t="s">
        <v>79</v>
      </c>
      <c r="F6" s="192"/>
      <c r="G6" s="192"/>
      <c r="H6" s="191"/>
      <c r="I6" s="108" t="s">
        <v>143</v>
      </c>
      <c r="J6" s="108" t="s">
        <v>74</v>
      </c>
      <c r="K6" s="193" t="s">
        <v>75</v>
      </c>
      <c r="L6" s="193"/>
      <c r="M6" s="193"/>
      <c r="N6" s="108" t="s">
        <v>76</v>
      </c>
      <c r="O6" s="108" t="s">
        <v>144</v>
      </c>
      <c r="P6" s="191"/>
      <c r="Q6" s="191"/>
    </row>
    <row r="7" spans="1:17">
      <c r="A7" s="32">
        <v>1</v>
      </c>
      <c r="B7" s="89" t="s">
        <v>145</v>
      </c>
      <c r="C7" s="104" t="s">
        <v>146</v>
      </c>
      <c r="D7" s="89" t="s">
        <v>30</v>
      </c>
      <c r="E7" s="89" t="s">
        <v>88</v>
      </c>
      <c r="F7" s="89">
        <v>1</v>
      </c>
      <c r="G7" s="105">
        <v>16.350000000000001</v>
      </c>
      <c r="H7" s="106" t="s">
        <v>30</v>
      </c>
      <c r="I7" s="32" t="s">
        <v>30</v>
      </c>
      <c r="J7" s="32" t="s">
        <v>30</v>
      </c>
      <c r="K7" s="193" t="s">
        <v>30</v>
      </c>
      <c r="L7" s="193"/>
      <c r="M7" s="193"/>
      <c r="N7" s="105" t="s">
        <v>147</v>
      </c>
      <c r="O7" s="32" t="s">
        <v>30</v>
      </c>
      <c r="P7" s="109">
        <f t="shared" ref="P7:P10" si="0">G7*F7</f>
        <v>16.350000000000001</v>
      </c>
      <c r="Q7" s="32" t="s">
        <v>30</v>
      </c>
    </row>
    <row r="8" spans="1:17">
      <c r="A8" s="32">
        <v>2</v>
      </c>
      <c r="B8" s="89" t="s">
        <v>148</v>
      </c>
      <c r="C8" s="104" t="s">
        <v>149</v>
      </c>
      <c r="D8" s="89" t="s">
        <v>30</v>
      </c>
      <c r="E8" s="89" t="s">
        <v>88</v>
      </c>
      <c r="F8" s="89">
        <v>1</v>
      </c>
      <c r="G8" s="107">
        <v>7.4542161499999997</v>
      </c>
      <c r="H8" s="106" t="s">
        <v>30</v>
      </c>
      <c r="I8" s="32" t="s">
        <v>30</v>
      </c>
      <c r="J8" s="32" t="s">
        <v>30</v>
      </c>
      <c r="K8" s="193" t="s">
        <v>30</v>
      </c>
      <c r="L8" s="193"/>
      <c r="M8" s="193"/>
      <c r="N8" s="105" t="s">
        <v>147</v>
      </c>
      <c r="O8" s="32" t="s">
        <v>30</v>
      </c>
      <c r="P8" s="109">
        <f t="shared" si="0"/>
        <v>7.4542161499999997</v>
      </c>
      <c r="Q8" s="32" t="s">
        <v>30</v>
      </c>
    </row>
    <row r="9" spans="1:17">
      <c r="A9" s="32">
        <v>3</v>
      </c>
      <c r="B9" s="89" t="s">
        <v>150</v>
      </c>
      <c r="C9" s="104" t="s">
        <v>151</v>
      </c>
      <c r="D9" s="89" t="s">
        <v>30</v>
      </c>
      <c r="E9" s="89" t="s">
        <v>88</v>
      </c>
      <c r="F9" s="89">
        <v>1</v>
      </c>
      <c r="G9" s="107">
        <v>2.4552</v>
      </c>
      <c r="H9" s="106" t="s">
        <v>30</v>
      </c>
      <c r="I9" s="32" t="s">
        <v>30</v>
      </c>
      <c r="J9" s="32" t="s">
        <v>30</v>
      </c>
      <c r="K9" s="193" t="s">
        <v>30</v>
      </c>
      <c r="L9" s="193"/>
      <c r="M9" s="193"/>
      <c r="N9" s="105" t="s">
        <v>147</v>
      </c>
      <c r="O9" s="32" t="s">
        <v>30</v>
      </c>
      <c r="P9" s="109">
        <f t="shared" si="0"/>
        <v>2.4552</v>
      </c>
      <c r="Q9" s="32" t="s">
        <v>30</v>
      </c>
    </row>
    <row r="10" spans="1:17">
      <c r="A10" s="32">
        <v>4</v>
      </c>
      <c r="B10" s="89" t="s">
        <v>152</v>
      </c>
      <c r="C10" s="104" t="s">
        <v>153</v>
      </c>
      <c r="D10" s="89" t="s">
        <v>30</v>
      </c>
      <c r="E10" s="89" t="s">
        <v>88</v>
      </c>
      <c r="F10" s="89">
        <v>1</v>
      </c>
      <c r="G10" s="105">
        <v>2.3199999999999998</v>
      </c>
      <c r="H10" s="106" t="s">
        <v>30</v>
      </c>
      <c r="I10" s="32" t="s">
        <v>30</v>
      </c>
      <c r="J10" s="32" t="s">
        <v>30</v>
      </c>
      <c r="K10" s="193" t="s">
        <v>30</v>
      </c>
      <c r="L10" s="193"/>
      <c r="M10" s="193"/>
      <c r="N10" s="105" t="s">
        <v>147</v>
      </c>
      <c r="O10" s="32" t="s">
        <v>30</v>
      </c>
      <c r="P10" s="109">
        <f t="shared" si="0"/>
        <v>2.3199999999999998</v>
      </c>
      <c r="Q10" s="32" t="s">
        <v>30</v>
      </c>
    </row>
    <row r="11" spans="1:17">
      <c r="A11" s="32">
        <v>5</v>
      </c>
      <c r="B11" s="89" t="s">
        <v>154</v>
      </c>
      <c r="C11" s="104" t="s">
        <v>155</v>
      </c>
      <c r="D11" s="89" t="s">
        <v>30</v>
      </c>
      <c r="E11" s="89" t="s">
        <v>88</v>
      </c>
      <c r="F11" s="89">
        <v>4</v>
      </c>
      <c r="G11" s="105">
        <v>8.5500000000000007E-2</v>
      </c>
      <c r="H11" s="106" t="s">
        <v>30</v>
      </c>
      <c r="I11" s="32" t="s">
        <v>30</v>
      </c>
      <c r="J11" s="32" t="s">
        <v>30</v>
      </c>
      <c r="K11" s="193" t="s">
        <v>30</v>
      </c>
      <c r="L11" s="193"/>
      <c r="M11" s="193"/>
      <c r="N11" s="105" t="s">
        <v>147</v>
      </c>
      <c r="O11" s="32" t="s">
        <v>30</v>
      </c>
      <c r="P11" s="109">
        <f t="shared" ref="P11:P50" si="1">G11*F11</f>
        <v>0.34200000000000003</v>
      </c>
      <c r="Q11" s="32" t="s">
        <v>30</v>
      </c>
    </row>
    <row r="12" spans="1:17">
      <c r="A12" s="32">
        <v>6</v>
      </c>
      <c r="B12" s="89" t="s">
        <v>156</v>
      </c>
      <c r="C12" s="104" t="s">
        <v>157</v>
      </c>
      <c r="D12" s="89" t="s">
        <v>30</v>
      </c>
      <c r="E12" s="89" t="s">
        <v>88</v>
      </c>
      <c r="F12" s="89">
        <v>2</v>
      </c>
      <c r="G12" s="105">
        <v>1.05</v>
      </c>
      <c r="H12" s="106" t="s">
        <v>30</v>
      </c>
      <c r="I12" s="32" t="s">
        <v>30</v>
      </c>
      <c r="J12" s="32" t="s">
        <v>30</v>
      </c>
      <c r="K12" s="193" t="s">
        <v>30</v>
      </c>
      <c r="L12" s="193"/>
      <c r="M12" s="193"/>
      <c r="N12" s="105" t="s">
        <v>147</v>
      </c>
      <c r="O12" s="32" t="s">
        <v>30</v>
      </c>
      <c r="P12" s="109">
        <f t="shared" si="1"/>
        <v>2.1</v>
      </c>
      <c r="Q12" s="32" t="s">
        <v>30</v>
      </c>
    </row>
    <row r="13" spans="1:17">
      <c r="A13" s="32">
        <v>7</v>
      </c>
      <c r="B13" s="89" t="s">
        <v>158</v>
      </c>
      <c r="C13" s="104" t="s">
        <v>159</v>
      </c>
      <c r="D13" s="89" t="s">
        <v>30</v>
      </c>
      <c r="E13" s="89" t="s">
        <v>88</v>
      </c>
      <c r="F13" s="89">
        <v>2</v>
      </c>
      <c r="G13" s="105">
        <v>0.25</v>
      </c>
      <c r="H13" s="106" t="s">
        <v>30</v>
      </c>
      <c r="I13" s="32" t="s">
        <v>30</v>
      </c>
      <c r="J13" s="32" t="s">
        <v>30</v>
      </c>
      <c r="K13" s="193" t="s">
        <v>30</v>
      </c>
      <c r="L13" s="193"/>
      <c r="M13" s="193"/>
      <c r="N13" s="105" t="s">
        <v>147</v>
      </c>
      <c r="O13" s="32" t="s">
        <v>30</v>
      </c>
      <c r="P13" s="109">
        <f t="shared" si="1"/>
        <v>0.5</v>
      </c>
      <c r="Q13" s="32" t="s">
        <v>30</v>
      </c>
    </row>
    <row r="14" spans="1:17">
      <c r="A14" s="32">
        <v>8</v>
      </c>
      <c r="B14" s="89" t="s">
        <v>160</v>
      </c>
      <c r="C14" s="104" t="s">
        <v>161</v>
      </c>
      <c r="D14" s="89" t="s">
        <v>30</v>
      </c>
      <c r="E14" s="89" t="s">
        <v>88</v>
      </c>
      <c r="F14" s="89">
        <v>1</v>
      </c>
      <c r="G14" s="105">
        <v>1.32104</v>
      </c>
      <c r="H14" s="106" t="s">
        <v>30</v>
      </c>
      <c r="I14" s="32" t="s">
        <v>30</v>
      </c>
      <c r="J14" s="32" t="s">
        <v>30</v>
      </c>
      <c r="K14" s="193" t="s">
        <v>30</v>
      </c>
      <c r="L14" s="193"/>
      <c r="M14" s="193"/>
      <c r="N14" s="105" t="s">
        <v>147</v>
      </c>
      <c r="O14" s="32" t="s">
        <v>30</v>
      </c>
      <c r="P14" s="109">
        <f t="shared" si="1"/>
        <v>1.32104</v>
      </c>
      <c r="Q14" s="32" t="s">
        <v>30</v>
      </c>
    </row>
    <row r="15" spans="1:17">
      <c r="A15" s="32">
        <v>9</v>
      </c>
      <c r="B15" s="89" t="s">
        <v>162</v>
      </c>
      <c r="C15" s="89" t="s">
        <v>163</v>
      </c>
      <c r="D15" s="89" t="s">
        <v>30</v>
      </c>
      <c r="E15" s="89" t="s">
        <v>88</v>
      </c>
      <c r="F15" s="89">
        <v>1</v>
      </c>
      <c r="G15" s="105">
        <v>1.32104</v>
      </c>
      <c r="H15" s="106" t="s">
        <v>30</v>
      </c>
      <c r="I15" s="32" t="s">
        <v>30</v>
      </c>
      <c r="J15" s="32" t="s">
        <v>30</v>
      </c>
      <c r="K15" s="193" t="s">
        <v>30</v>
      </c>
      <c r="L15" s="193"/>
      <c r="M15" s="193"/>
      <c r="N15" s="105" t="s">
        <v>147</v>
      </c>
      <c r="O15" s="32" t="s">
        <v>30</v>
      </c>
      <c r="P15" s="109">
        <f t="shared" si="1"/>
        <v>1.32104</v>
      </c>
      <c r="Q15" s="32" t="s">
        <v>30</v>
      </c>
    </row>
    <row r="16" spans="1:17">
      <c r="A16" s="32">
        <v>10</v>
      </c>
      <c r="B16" s="89" t="s">
        <v>164</v>
      </c>
      <c r="C16" s="89" t="s">
        <v>165</v>
      </c>
      <c r="D16" s="89" t="s">
        <v>30</v>
      </c>
      <c r="E16" s="89" t="s">
        <v>88</v>
      </c>
      <c r="F16" s="89">
        <v>1</v>
      </c>
      <c r="G16" s="105">
        <v>35.175206699999997</v>
      </c>
      <c r="H16" s="106" t="s">
        <v>30</v>
      </c>
      <c r="I16" s="32" t="s">
        <v>30</v>
      </c>
      <c r="J16" s="32" t="s">
        <v>30</v>
      </c>
      <c r="K16" s="193" t="s">
        <v>30</v>
      </c>
      <c r="L16" s="193"/>
      <c r="M16" s="193"/>
      <c r="N16" s="105" t="s">
        <v>147</v>
      </c>
      <c r="O16" s="32" t="s">
        <v>30</v>
      </c>
      <c r="P16" s="109">
        <f t="shared" si="1"/>
        <v>35.175206699999997</v>
      </c>
      <c r="Q16" s="32" t="s">
        <v>30</v>
      </c>
    </row>
    <row r="17" spans="1:17">
      <c r="A17" s="32">
        <v>11</v>
      </c>
      <c r="B17" s="89" t="s">
        <v>166</v>
      </c>
      <c r="C17" s="89" t="s">
        <v>167</v>
      </c>
      <c r="D17" s="89" t="s">
        <v>30</v>
      </c>
      <c r="E17" s="89" t="s">
        <v>88</v>
      </c>
      <c r="F17" s="89">
        <v>18</v>
      </c>
      <c r="G17" s="105">
        <v>5.7999999999999996E-3</v>
      </c>
      <c r="H17" s="106" t="s">
        <v>30</v>
      </c>
      <c r="I17" s="32" t="s">
        <v>30</v>
      </c>
      <c r="J17" s="32" t="s">
        <v>30</v>
      </c>
      <c r="K17" s="193" t="s">
        <v>30</v>
      </c>
      <c r="L17" s="193"/>
      <c r="M17" s="193"/>
      <c r="N17" s="105" t="s">
        <v>147</v>
      </c>
      <c r="O17" s="32" t="s">
        <v>30</v>
      </c>
      <c r="P17" s="109">
        <f t="shared" si="1"/>
        <v>0.10440000000000001</v>
      </c>
      <c r="Q17" s="32" t="s">
        <v>30</v>
      </c>
    </row>
    <row r="18" spans="1:17" ht="26">
      <c r="A18" s="32">
        <v>12</v>
      </c>
      <c r="B18" s="89" t="s">
        <v>168</v>
      </c>
      <c r="C18" s="89" t="s">
        <v>169</v>
      </c>
      <c r="D18" s="89" t="s">
        <v>30</v>
      </c>
      <c r="E18" s="89" t="s">
        <v>88</v>
      </c>
      <c r="F18" s="89">
        <v>1</v>
      </c>
      <c r="G18" s="105">
        <v>5.0999999999999996</v>
      </c>
      <c r="H18" s="106" t="s">
        <v>30</v>
      </c>
      <c r="I18" s="32" t="s">
        <v>30</v>
      </c>
      <c r="J18" s="32" t="s">
        <v>30</v>
      </c>
      <c r="K18" s="193" t="s">
        <v>30</v>
      </c>
      <c r="L18" s="193"/>
      <c r="M18" s="193"/>
      <c r="N18" s="105" t="s">
        <v>147</v>
      </c>
      <c r="O18" s="32" t="s">
        <v>30</v>
      </c>
      <c r="P18" s="109">
        <f t="shared" si="1"/>
        <v>5.0999999999999996</v>
      </c>
      <c r="Q18" s="32" t="s">
        <v>30</v>
      </c>
    </row>
    <row r="19" spans="1:17">
      <c r="A19" s="32">
        <v>13</v>
      </c>
      <c r="B19" s="89" t="s">
        <v>170</v>
      </c>
      <c r="C19" s="89" t="s">
        <v>171</v>
      </c>
      <c r="D19" s="89" t="s">
        <v>30</v>
      </c>
      <c r="E19" s="89" t="s">
        <v>88</v>
      </c>
      <c r="F19" s="89">
        <v>1</v>
      </c>
      <c r="G19" s="105">
        <v>15.2</v>
      </c>
      <c r="H19" s="106" t="s">
        <v>30</v>
      </c>
      <c r="I19" s="32" t="s">
        <v>30</v>
      </c>
      <c r="J19" s="32" t="s">
        <v>30</v>
      </c>
      <c r="K19" s="193" t="s">
        <v>30</v>
      </c>
      <c r="L19" s="193"/>
      <c r="M19" s="193"/>
      <c r="N19" s="105" t="s">
        <v>147</v>
      </c>
      <c r="O19" s="32" t="s">
        <v>30</v>
      </c>
      <c r="P19" s="109">
        <f t="shared" si="1"/>
        <v>15.2</v>
      </c>
      <c r="Q19" s="32" t="s">
        <v>30</v>
      </c>
    </row>
    <row r="20" spans="1:17" ht="26">
      <c r="A20" s="32">
        <v>14</v>
      </c>
      <c r="B20" s="89" t="s">
        <v>172</v>
      </c>
      <c r="C20" s="89" t="s">
        <v>173</v>
      </c>
      <c r="D20" s="89" t="s">
        <v>30</v>
      </c>
      <c r="E20" s="89" t="s">
        <v>88</v>
      </c>
      <c r="F20" s="89">
        <v>1</v>
      </c>
      <c r="G20" s="105">
        <v>6.3</v>
      </c>
      <c r="H20" s="106" t="s">
        <v>30</v>
      </c>
      <c r="I20" s="32" t="s">
        <v>30</v>
      </c>
      <c r="J20" s="32" t="s">
        <v>30</v>
      </c>
      <c r="K20" s="193" t="s">
        <v>30</v>
      </c>
      <c r="L20" s="193"/>
      <c r="M20" s="193"/>
      <c r="N20" s="105" t="s">
        <v>147</v>
      </c>
      <c r="O20" s="32" t="s">
        <v>30</v>
      </c>
      <c r="P20" s="109">
        <f t="shared" si="1"/>
        <v>6.3</v>
      </c>
      <c r="Q20" s="32" t="s">
        <v>30</v>
      </c>
    </row>
    <row r="21" spans="1:17">
      <c r="A21" s="32">
        <v>15</v>
      </c>
      <c r="B21" s="89" t="s">
        <v>174</v>
      </c>
      <c r="C21" s="89" t="s">
        <v>175</v>
      </c>
      <c r="D21" s="89" t="s">
        <v>30</v>
      </c>
      <c r="E21" s="89" t="s">
        <v>88</v>
      </c>
      <c r="F21" s="89">
        <v>1</v>
      </c>
      <c r="G21" s="105">
        <v>7.77</v>
      </c>
      <c r="H21" s="106" t="s">
        <v>30</v>
      </c>
      <c r="I21" s="32" t="s">
        <v>30</v>
      </c>
      <c r="J21" s="32" t="s">
        <v>30</v>
      </c>
      <c r="K21" s="193" t="s">
        <v>30</v>
      </c>
      <c r="L21" s="193"/>
      <c r="M21" s="193"/>
      <c r="N21" s="105" t="s">
        <v>147</v>
      </c>
      <c r="O21" s="32" t="s">
        <v>30</v>
      </c>
      <c r="P21" s="109">
        <f t="shared" si="1"/>
        <v>7.77</v>
      </c>
      <c r="Q21" s="32" t="s">
        <v>30</v>
      </c>
    </row>
    <row r="22" spans="1:17">
      <c r="A22" s="32">
        <v>16</v>
      </c>
      <c r="B22" s="89" t="s">
        <v>176</v>
      </c>
      <c r="C22" s="89" t="s">
        <v>177</v>
      </c>
      <c r="D22" s="89" t="s">
        <v>30</v>
      </c>
      <c r="E22" s="89" t="s">
        <v>88</v>
      </c>
      <c r="F22" s="89">
        <v>1</v>
      </c>
      <c r="G22" s="105">
        <v>2.5</v>
      </c>
      <c r="H22" s="106" t="s">
        <v>30</v>
      </c>
      <c r="I22" s="32" t="s">
        <v>30</v>
      </c>
      <c r="J22" s="32" t="s">
        <v>30</v>
      </c>
      <c r="K22" s="193" t="s">
        <v>30</v>
      </c>
      <c r="L22" s="193"/>
      <c r="M22" s="193"/>
      <c r="N22" s="105" t="s">
        <v>147</v>
      </c>
      <c r="O22" s="32" t="s">
        <v>30</v>
      </c>
      <c r="P22" s="109">
        <f t="shared" si="1"/>
        <v>2.5</v>
      </c>
      <c r="Q22" s="32" t="s">
        <v>30</v>
      </c>
    </row>
    <row r="23" spans="1:17">
      <c r="A23" s="32">
        <v>17</v>
      </c>
      <c r="B23" s="89" t="s">
        <v>178</v>
      </c>
      <c r="C23" s="89" t="s">
        <v>179</v>
      </c>
      <c r="D23" s="89" t="s">
        <v>30</v>
      </c>
      <c r="E23" s="89" t="s">
        <v>88</v>
      </c>
      <c r="F23" s="89">
        <v>1</v>
      </c>
      <c r="G23" s="105">
        <v>4.8</v>
      </c>
      <c r="H23" s="106" t="s">
        <v>30</v>
      </c>
      <c r="I23" s="32" t="s">
        <v>30</v>
      </c>
      <c r="J23" s="32" t="s">
        <v>30</v>
      </c>
      <c r="K23" s="193" t="s">
        <v>30</v>
      </c>
      <c r="L23" s="193"/>
      <c r="M23" s="193"/>
      <c r="N23" s="105" t="s">
        <v>147</v>
      </c>
      <c r="O23" s="32" t="s">
        <v>30</v>
      </c>
      <c r="P23" s="109">
        <f t="shared" si="1"/>
        <v>4.8</v>
      </c>
      <c r="Q23" s="32" t="s">
        <v>30</v>
      </c>
    </row>
    <row r="24" spans="1:17" ht="26">
      <c r="A24" s="32">
        <v>18</v>
      </c>
      <c r="B24" s="89" t="s">
        <v>180</v>
      </c>
      <c r="C24" s="89" t="s">
        <v>181</v>
      </c>
      <c r="D24" s="89" t="s">
        <v>30</v>
      </c>
      <c r="E24" s="89" t="s">
        <v>88</v>
      </c>
      <c r="F24" s="89">
        <v>1</v>
      </c>
      <c r="G24" s="105">
        <v>4.12</v>
      </c>
      <c r="H24" s="106" t="s">
        <v>30</v>
      </c>
      <c r="I24" s="32" t="s">
        <v>30</v>
      </c>
      <c r="J24" s="32" t="s">
        <v>30</v>
      </c>
      <c r="K24" s="193" t="s">
        <v>30</v>
      </c>
      <c r="L24" s="193"/>
      <c r="M24" s="193"/>
      <c r="N24" s="105" t="s">
        <v>147</v>
      </c>
      <c r="O24" s="32" t="s">
        <v>30</v>
      </c>
      <c r="P24" s="109">
        <f t="shared" si="1"/>
        <v>4.12</v>
      </c>
      <c r="Q24" s="32" t="s">
        <v>30</v>
      </c>
    </row>
    <row r="25" spans="1:17">
      <c r="A25" s="32">
        <v>19</v>
      </c>
      <c r="B25" s="89" t="s">
        <v>182</v>
      </c>
      <c r="C25" s="89" t="s">
        <v>183</v>
      </c>
      <c r="D25" s="89" t="s">
        <v>30</v>
      </c>
      <c r="E25" s="89" t="s">
        <v>88</v>
      </c>
      <c r="F25" s="89">
        <v>1</v>
      </c>
      <c r="G25" s="105">
        <v>15.2</v>
      </c>
      <c r="H25" s="106" t="s">
        <v>30</v>
      </c>
      <c r="I25" s="32" t="s">
        <v>30</v>
      </c>
      <c r="J25" s="32" t="s">
        <v>30</v>
      </c>
      <c r="K25" s="193" t="s">
        <v>30</v>
      </c>
      <c r="L25" s="193"/>
      <c r="M25" s="193"/>
      <c r="N25" s="105" t="s">
        <v>147</v>
      </c>
      <c r="O25" s="32" t="s">
        <v>30</v>
      </c>
      <c r="P25" s="109">
        <f t="shared" si="1"/>
        <v>15.2</v>
      </c>
      <c r="Q25" s="32" t="s">
        <v>30</v>
      </c>
    </row>
    <row r="26" spans="1:17">
      <c r="A26" s="32">
        <v>20</v>
      </c>
      <c r="B26" s="89" t="s">
        <v>184</v>
      </c>
      <c r="C26" s="89" t="s">
        <v>185</v>
      </c>
      <c r="D26" s="89" t="s">
        <v>30</v>
      </c>
      <c r="E26" s="89" t="s">
        <v>88</v>
      </c>
      <c r="F26" s="89">
        <v>1</v>
      </c>
      <c r="G26" s="105">
        <v>0.35</v>
      </c>
      <c r="H26" s="106" t="s">
        <v>30</v>
      </c>
      <c r="I26" s="32" t="s">
        <v>30</v>
      </c>
      <c r="J26" s="32" t="s">
        <v>30</v>
      </c>
      <c r="K26" s="193" t="s">
        <v>30</v>
      </c>
      <c r="L26" s="193"/>
      <c r="M26" s="193"/>
      <c r="N26" s="105" t="s">
        <v>147</v>
      </c>
      <c r="O26" s="32" t="s">
        <v>30</v>
      </c>
      <c r="P26" s="109">
        <f t="shared" si="1"/>
        <v>0.35</v>
      </c>
      <c r="Q26" s="32" t="s">
        <v>30</v>
      </c>
    </row>
    <row r="27" spans="1:17">
      <c r="A27" s="32">
        <v>21</v>
      </c>
      <c r="B27" s="89" t="s">
        <v>186</v>
      </c>
      <c r="C27" s="89" t="s">
        <v>187</v>
      </c>
      <c r="D27" s="89" t="s">
        <v>30</v>
      </c>
      <c r="E27" s="89" t="s">
        <v>88</v>
      </c>
      <c r="F27" s="89">
        <v>1</v>
      </c>
      <c r="G27" s="105">
        <v>6.5</v>
      </c>
      <c r="H27" s="106" t="s">
        <v>30</v>
      </c>
      <c r="I27" s="32" t="s">
        <v>30</v>
      </c>
      <c r="J27" s="32" t="s">
        <v>30</v>
      </c>
      <c r="K27" s="193" t="s">
        <v>30</v>
      </c>
      <c r="L27" s="193"/>
      <c r="M27" s="193"/>
      <c r="N27" s="105" t="s">
        <v>147</v>
      </c>
      <c r="O27" s="32" t="s">
        <v>30</v>
      </c>
      <c r="P27" s="109">
        <f t="shared" si="1"/>
        <v>6.5</v>
      </c>
      <c r="Q27" s="32" t="s">
        <v>30</v>
      </c>
    </row>
    <row r="28" spans="1:17" ht="26">
      <c r="A28" s="32">
        <v>22</v>
      </c>
      <c r="B28" s="89" t="s">
        <v>188</v>
      </c>
      <c r="C28" s="89" t="s">
        <v>189</v>
      </c>
      <c r="D28" s="89" t="s">
        <v>30</v>
      </c>
      <c r="E28" s="89" t="s">
        <v>88</v>
      </c>
      <c r="F28" s="89">
        <v>1</v>
      </c>
      <c r="G28" s="105">
        <v>5.6767000000000003</v>
      </c>
      <c r="H28" s="106" t="s">
        <v>30</v>
      </c>
      <c r="I28" s="32" t="s">
        <v>30</v>
      </c>
      <c r="J28" s="32" t="s">
        <v>30</v>
      </c>
      <c r="K28" s="193" t="s">
        <v>30</v>
      </c>
      <c r="L28" s="193"/>
      <c r="M28" s="193"/>
      <c r="N28" s="105" t="s">
        <v>147</v>
      </c>
      <c r="O28" s="32" t="s">
        <v>30</v>
      </c>
      <c r="P28" s="109">
        <f t="shared" si="1"/>
        <v>5.6767000000000003</v>
      </c>
      <c r="Q28" s="32" t="s">
        <v>30</v>
      </c>
    </row>
    <row r="29" spans="1:17">
      <c r="A29" s="32">
        <v>23</v>
      </c>
      <c r="B29" s="89" t="s">
        <v>190</v>
      </c>
      <c r="C29" s="89" t="s">
        <v>191</v>
      </c>
      <c r="D29" s="89" t="s">
        <v>30</v>
      </c>
      <c r="E29" s="89" t="s">
        <v>88</v>
      </c>
      <c r="F29" s="89">
        <v>1</v>
      </c>
      <c r="G29" s="105">
        <v>16.600000000000001</v>
      </c>
      <c r="H29" s="106" t="s">
        <v>30</v>
      </c>
      <c r="I29" s="32" t="s">
        <v>30</v>
      </c>
      <c r="J29" s="32" t="s">
        <v>30</v>
      </c>
      <c r="K29" s="193" t="s">
        <v>30</v>
      </c>
      <c r="L29" s="193"/>
      <c r="M29" s="193"/>
      <c r="N29" s="105" t="s">
        <v>147</v>
      </c>
      <c r="O29" s="32" t="s">
        <v>30</v>
      </c>
      <c r="P29" s="109">
        <f t="shared" si="1"/>
        <v>16.600000000000001</v>
      </c>
      <c r="Q29" s="32" t="s">
        <v>30</v>
      </c>
    </row>
    <row r="30" spans="1:17" ht="26">
      <c r="A30" s="32">
        <v>24</v>
      </c>
      <c r="B30" s="89" t="s">
        <v>192</v>
      </c>
      <c r="C30" s="89" t="s">
        <v>193</v>
      </c>
      <c r="D30" s="89" t="s">
        <v>30</v>
      </c>
      <c r="E30" s="89" t="s">
        <v>88</v>
      </c>
      <c r="F30" s="89">
        <v>1</v>
      </c>
      <c r="G30" s="105">
        <v>4.3</v>
      </c>
      <c r="H30" s="106" t="s">
        <v>30</v>
      </c>
      <c r="I30" s="32" t="s">
        <v>30</v>
      </c>
      <c r="J30" s="32" t="s">
        <v>30</v>
      </c>
      <c r="K30" s="193" t="s">
        <v>30</v>
      </c>
      <c r="L30" s="193"/>
      <c r="M30" s="193"/>
      <c r="N30" s="105" t="s">
        <v>147</v>
      </c>
      <c r="O30" s="32" t="s">
        <v>30</v>
      </c>
      <c r="P30" s="109">
        <f t="shared" si="1"/>
        <v>4.3</v>
      </c>
      <c r="Q30" s="32" t="s">
        <v>30</v>
      </c>
    </row>
    <row r="31" spans="1:17">
      <c r="A31" s="32">
        <v>25</v>
      </c>
      <c r="B31" s="89" t="s">
        <v>194</v>
      </c>
      <c r="C31" s="89" t="s">
        <v>195</v>
      </c>
      <c r="D31" s="89" t="s">
        <v>30</v>
      </c>
      <c r="E31" s="89" t="s">
        <v>88</v>
      </c>
      <c r="F31" s="89">
        <v>1</v>
      </c>
      <c r="G31" s="105">
        <v>2.1</v>
      </c>
      <c r="H31" s="106" t="s">
        <v>30</v>
      </c>
      <c r="I31" s="32" t="s">
        <v>30</v>
      </c>
      <c r="J31" s="32" t="s">
        <v>30</v>
      </c>
      <c r="K31" s="193" t="s">
        <v>30</v>
      </c>
      <c r="L31" s="193"/>
      <c r="M31" s="193"/>
      <c r="N31" s="105" t="s">
        <v>147</v>
      </c>
      <c r="O31" s="32" t="s">
        <v>30</v>
      </c>
      <c r="P31" s="109">
        <f t="shared" si="1"/>
        <v>2.1</v>
      </c>
      <c r="Q31" s="32" t="s">
        <v>30</v>
      </c>
    </row>
    <row r="32" spans="1:17">
      <c r="A32" s="32">
        <v>26</v>
      </c>
      <c r="B32" s="89" t="s">
        <v>196</v>
      </c>
      <c r="C32" s="89" t="s">
        <v>197</v>
      </c>
      <c r="D32" s="89" t="s">
        <v>30</v>
      </c>
      <c r="E32" s="89" t="s">
        <v>88</v>
      </c>
      <c r="F32" s="89">
        <v>1</v>
      </c>
      <c r="G32" s="105">
        <v>0.75380000000000003</v>
      </c>
      <c r="H32" s="106" t="s">
        <v>30</v>
      </c>
      <c r="I32" s="32" t="s">
        <v>30</v>
      </c>
      <c r="J32" s="32" t="s">
        <v>30</v>
      </c>
      <c r="K32" s="193" t="s">
        <v>30</v>
      </c>
      <c r="L32" s="193"/>
      <c r="M32" s="193"/>
      <c r="N32" s="105" t="s">
        <v>147</v>
      </c>
      <c r="O32" s="32" t="s">
        <v>30</v>
      </c>
      <c r="P32" s="109">
        <f t="shared" si="1"/>
        <v>0.75380000000000003</v>
      </c>
      <c r="Q32" s="32" t="s">
        <v>30</v>
      </c>
    </row>
    <row r="33" spans="1:17">
      <c r="A33" s="32">
        <v>27</v>
      </c>
      <c r="B33" s="89" t="s">
        <v>198</v>
      </c>
      <c r="C33" s="89" t="s">
        <v>199</v>
      </c>
      <c r="D33" s="89" t="s">
        <v>30</v>
      </c>
      <c r="E33" s="89" t="s">
        <v>88</v>
      </c>
      <c r="F33" s="89">
        <v>1</v>
      </c>
      <c r="G33" s="105">
        <v>0.75380000000000003</v>
      </c>
      <c r="H33" s="106" t="s">
        <v>30</v>
      </c>
      <c r="I33" s="32" t="s">
        <v>30</v>
      </c>
      <c r="J33" s="32" t="s">
        <v>30</v>
      </c>
      <c r="K33" s="193" t="s">
        <v>30</v>
      </c>
      <c r="L33" s="193"/>
      <c r="M33" s="193"/>
      <c r="N33" s="105" t="s">
        <v>147</v>
      </c>
      <c r="O33" s="32" t="s">
        <v>30</v>
      </c>
      <c r="P33" s="109">
        <f t="shared" si="1"/>
        <v>0.75380000000000003</v>
      </c>
      <c r="Q33" s="32" t="s">
        <v>30</v>
      </c>
    </row>
    <row r="34" spans="1:17">
      <c r="A34" s="32">
        <v>28</v>
      </c>
      <c r="B34" s="89" t="s">
        <v>200</v>
      </c>
      <c r="C34" s="89" t="s">
        <v>201</v>
      </c>
      <c r="D34" s="89" t="s">
        <v>30</v>
      </c>
      <c r="E34" s="89" t="s">
        <v>88</v>
      </c>
      <c r="F34" s="89">
        <v>4</v>
      </c>
      <c r="G34" s="105">
        <v>0.38</v>
      </c>
      <c r="H34" s="106" t="s">
        <v>30</v>
      </c>
      <c r="I34" s="32" t="s">
        <v>30</v>
      </c>
      <c r="J34" s="32" t="s">
        <v>30</v>
      </c>
      <c r="K34" s="193" t="s">
        <v>30</v>
      </c>
      <c r="L34" s="193"/>
      <c r="M34" s="193"/>
      <c r="N34" s="105" t="s">
        <v>147</v>
      </c>
      <c r="O34" s="32" t="s">
        <v>30</v>
      </c>
      <c r="P34" s="109">
        <f t="shared" si="1"/>
        <v>1.52</v>
      </c>
      <c r="Q34" s="32" t="s">
        <v>30</v>
      </c>
    </row>
    <row r="35" spans="1:17">
      <c r="A35" s="32">
        <v>29</v>
      </c>
      <c r="B35" s="89" t="s">
        <v>202</v>
      </c>
      <c r="C35" s="89" t="s">
        <v>203</v>
      </c>
      <c r="D35" s="89" t="s">
        <v>30</v>
      </c>
      <c r="E35" s="89" t="s">
        <v>88</v>
      </c>
      <c r="F35" s="89">
        <v>2</v>
      </c>
      <c r="G35" s="105">
        <v>0.68</v>
      </c>
      <c r="H35" s="106" t="s">
        <v>30</v>
      </c>
      <c r="I35" s="32" t="s">
        <v>30</v>
      </c>
      <c r="J35" s="32" t="s">
        <v>30</v>
      </c>
      <c r="K35" s="193" t="s">
        <v>30</v>
      </c>
      <c r="L35" s="193"/>
      <c r="M35" s="193"/>
      <c r="N35" s="105" t="s">
        <v>147</v>
      </c>
      <c r="O35" s="32" t="s">
        <v>30</v>
      </c>
      <c r="P35" s="109">
        <f t="shared" si="1"/>
        <v>1.36</v>
      </c>
      <c r="Q35" s="32" t="s">
        <v>30</v>
      </c>
    </row>
    <row r="36" spans="1:17">
      <c r="A36" s="32">
        <v>30</v>
      </c>
      <c r="B36" s="89" t="s">
        <v>204</v>
      </c>
      <c r="C36" s="89" t="s">
        <v>205</v>
      </c>
      <c r="D36" s="89" t="s">
        <v>30</v>
      </c>
      <c r="E36" s="89" t="s">
        <v>88</v>
      </c>
      <c r="F36" s="89">
        <v>2</v>
      </c>
      <c r="G36" s="105">
        <v>0.97</v>
      </c>
      <c r="H36" s="106" t="s">
        <v>30</v>
      </c>
      <c r="I36" s="32" t="s">
        <v>30</v>
      </c>
      <c r="J36" s="32" t="s">
        <v>30</v>
      </c>
      <c r="K36" s="193" t="s">
        <v>30</v>
      </c>
      <c r="L36" s="193"/>
      <c r="M36" s="193"/>
      <c r="N36" s="105" t="s">
        <v>147</v>
      </c>
      <c r="O36" s="32" t="s">
        <v>30</v>
      </c>
      <c r="P36" s="109">
        <f t="shared" si="1"/>
        <v>1.94</v>
      </c>
      <c r="Q36" s="32" t="s">
        <v>30</v>
      </c>
    </row>
    <row r="37" spans="1:17">
      <c r="A37" s="32">
        <v>31</v>
      </c>
      <c r="B37" s="89" t="s">
        <v>206</v>
      </c>
      <c r="C37" s="89" t="s">
        <v>207</v>
      </c>
      <c r="D37" s="89" t="s">
        <v>30</v>
      </c>
      <c r="E37" s="89" t="s">
        <v>88</v>
      </c>
      <c r="F37" s="89">
        <v>1</v>
      </c>
      <c r="G37" s="105">
        <v>0.13</v>
      </c>
      <c r="H37" s="106" t="s">
        <v>30</v>
      </c>
      <c r="I37" s="32" t="s">
        <v>30</v>
      </c>
      <c r="J37" s="32" t="s">
        <v>30</v>
      </c>
      <c r="K37" s="193" t="s">
        <v>30</v>
      </c>
      <c r="L37" s="193"/>
      <c r="M37" s="193"/>
      <c r="N37" s="105" t="s">
        <v>147</v>
      </c>
      <c r="O37" s="32" t="s">
        <v>30</v>
      </c>
      <c r="P37" s="109">
        <f t="shared" si="1"/>
        <v>0.13</v>
      </c>
      <c r="Q37" s="32" t="s">
        <v>30</v>
      </c>
    </row>
    <row r="38" spans="1:17">
      <c r="A38" s="32">
        <v>32</v>
      </c>
      <c r="B38" s="89" t="s">
        <v>206</v>
      </c>
      <c r="C38" s="89" t="s">
        <v>207</v>
      </c>
      <c r="D38" s="89" t="s">
        <v>30</v>
      </c>
      <c r="E38" s="89" t="s">
        <v>88</v>
      </c>
      <c r="F38" s="89">
        <v>1</v>
      </c>
      <c r="G38" s="105">
        <v>0.13</v>
      </c>
      <c r="H38" s="106" t="s">
        <v>30</v>
      </c>
      <c r="I38" s="32" t="s">
        <v>30</v>
      </c>
      <c r="J38" s="32" t="s">
        <v>30</v>
      </c>
      <c r="K38" s="193" t="s">
        <v>30</v>
      </c>
      <c r="L38" s="193"/>
      <c r="M38" s="193"/>
      <c r="N38" s="105" t="s">
        <v>147</v>
      </c>
      <c r="O38" s="32" t="s">
        <v>30</v>
      </c>
      <c r="P38" s="109">
        <f t="shared" si="1"/>
        <v>0.13</v>
      </c>
      <c r="Q38" s="32" t="s">
        <v>30</v>
      </c>
    </row>
    <row r="39" spans="1:17">
      <c r="A39" s="32">
        <v>33</v>
      </c>
      <c r="B39" s="89" t="s">
        <v>206</v>
      </c>
      <c r="C39" s="89" t="s">
        <v>207</v>
      </c>
      <c r="D39" s="89" t="s">
        <v>30</v>
      </c>
      <c r="E39" s="89" t="s">
        <v>88</v>
      </c>
      <c r="F39" s="89">
        <v>1</v>
      </c>
      <c r="G39" s="105">
        <v>0.13</v>
      </c>
      <c r="H39" s="106" t="s">
        <v>30</v>
      </c>
      <c r="I39" s="32" t="s">
        <v>30</v>
      </c>
      <c r="J39" s="32" t="s">
        <v>30</v>
      </c>
      <c r="K39" s="193" t="s">
        <v>30</v>
      </c>
      <c r="L39" s="193"/>
      <c r="M39" s="193"/>
      <c r="N39" s="105" t="s">
        <v>147</v>
      </c>
      <c r="O39" s="32" t="s">
        <v>30</v>
      </c>
      <c r="P39" s="109">
        <f t="shared" si="1"/>
        <v>0.13</v>
      </c>
      <c r="Q39" s="32" t="s">
        <v>30</v>
      </c>
    </row>
    <row r="40" spans="1:17">
      <c r="A40" s="32">
        <v>34</v>
      </c>
      <c r="B40" s="89" t="s">
        <v>206</v>
      </c>
      <c r="C40" s="89" t="s">
        <v>207</v>
      </c>
      <c r="D40" s="89" t="s">
        <v>30</v>
      </c>
      <c r="E40" s="89" t="s">
        <v>88</v>
      </c>
      <c r="F40" s="89">
        <v>1</v>
      </c>
      <c r="G40" s="105">
        <v>0.13</v>
      </c>
      <c r="H40" s="106" t="s">
        <v>30</v>
      </c>
      <c r="I40" s="32" t="s">
        <v>30</v>
      </c>
      <c r="J40" s="32" t="s">
        <v>30</v>
      </c>
      <c r="K40" s="193" t="s">
        <v>30</v>
      </c>
      <c r="L40" s="193"/>
      <c r="M40" s="193"/>
      <c r="N40" s="105" t="s">
        <v>147</v>
      </c>
      <c r="O40" s="32" t="s">
        <v>30</v>
      </c>
      <c r="P40" s="109">
        <f t="shared" si="1"/>
        <v>0.13</v>
      </c>
      <c r="Q40" s="32" t="s">
        <v>30</v>
      </c>
    </row>
    <row r="41" spans="1:17">
      <c r="A41" s="32">
        <v>35</v>
      </c>
      <c r="B41" s="89" t="s">
        <v>208</v>
      </c>
      <c r="C41" s="89" t="s">
        <v>209</v>
      </c>
      <c r="D41" s="89" t="s">
        <v>30</v>
      </c>
      <c r="E41" s="89" t="s">
        <v>88</v>
      </c>
      <c r="F41" s="89">
        <v>3</v>
      </c>
      <c r="G41" s="105">
        <v>0.6</v>
      </c>
      <c r="H41" s="106" t="s">
        <v>30</v>
      </c>
      <c r="I41" s="32" t="s">
        <v>30</v>
      </c>
      <c r="J41" s="32" t="s">
        <v>30</v>
      </c>
      <c r="K41" s="193" t="s">
        <v>30</v>
      </c>
      <c r="L41" s="193"/>
      <c r="M41" s="193"/>
      <c r="N41" s="105" t="s">
        <v>147</v>
      </c>
      <c r="O41" s="32" t="s">
        <v>30</v>
      </c>
      <c r="P41" s="109">
        <f t="shared" si="1"/>
        <v>1.8</v>
      </c>
      <c r="Q41" s="32" t="s">
        <v>30</v>
      </c>
    </row>
    <row r="42" spans="1:17">
      <c r="A42" s="32">
        <v>36</v>
      </c>
      <c r="B42" s="89" t="s">
        <v>210</v>
      </c>
      <c r="C42" s="89" t="s">
        <v>211</v>
      </c>
      <c r="D42" s="89" t="s">
        <v>30</v>
      </c>
      <c r="E42" s="89" t="s">
        <v>88</v>
      </c>
      <c r="F42" s="89">
        <v>2</v>
      </c>
      <c r="G42" s="105">
        <v>0.5</v>
      </c>
      <c r="H42" s="106" t="s">
        <v>30</v>
      </c>
      <c r="I42" s="32" t="s">
        <v>30</v>
      </c>
      <c r="J42" s="32" t="s">
        <v>30</v>
      </c>
      <c r="K42" s="193" t="s">
        <v>30</v>
      </c>
      <c r="L42" s="193"/>
      <c r="M42" s="193"/>
      <c r="N42" s="105" t="s">
        <v>147</v>
      </c>
      <c r="O42" s="32" t="s">
        <v>30</v>
      </c>
      <c r="P42" s="109">
        <f t="shared" si="1"/>
        <v>1</v>
      </c>
      <c r="Q42" s="32" t="s">
        <v>30</v>
      </c>
    </row>
    <row r="43" spans="1:17">
      <c r="A43" s="32">
        <v>37</v>
      </c>
      <c r="B43" s="89" t="s">
        <v>212</v>
      </c>
      <c r="C43" s="89" t="s">
        <v>213</v>
      </c>
      <c r="D43" s="89" t="s">
        <v>30</v>
      </c>
      <c r="E43" s="89" t="s">
        <v>88</v>
      </c>
      <c r="F43" s="89">
        <v>1</v>
      </c>
      <c r="G43" s="105">
        <v>0.51</v>
      </c>
      <c r="H43" s="106" t="s">
        <v>30</v>
      </c>
      <c r="I43" s="32" t="s">
        <v>30</v>
      </c>
      <c r="J43" s="32" t="s">
        <v>30</v>
      </c>
      <c r="K43" s="193" t="s">
        <v>30</v>
      </c>
      <c r="L43" s="193"/>
      <c r="M43" s="193"/>
      <c r="N43" s="105" t="s">
        <v>147</v>
      </c>
      <c r="O43" s="32" t="s">
        <v>30</v>
      </c>
      <c r="P43" s="109">
        <f t="shared" si="1"/>
        <v>0.51</v>
      </c>
      <c r="Q43" s="32" t="s">
        <v>30</v>
      </c>
    </row>
    <row r="44" spans="1:17">
      <c r="A44" s="32">
        <v>38</v>
      </c>
      <c r="B44" s="89" t="s">
        <v>214</v>
      </c>
      <c r="C44" s="89" t="s">
        <v>215</v>
      </c>
      <c r="D44" s="89" t="s">
        <v>30</v>
      </c>
      <c r="E44" s="89" t="s">
        <v>88</v>
      </c>
      <c r="F44" s="89">
        <v>1</v>
      </c>
      <c r="G44" s="105">
        <v>0.11</v>
      </c>
      <c r="H44" s="106" t="s">
        <v>30</v>
      </c>
      <c r="I44" s="32" t="s">
        <v>30</v>
      </c>
      <c r="J44" s="32" t="s">
        <v>30</v>
      </c>
      <c r="K44" s="193" t="s">
        <v>30</v>
      </c>
      <c r="L44" s="193"/>
      <c r="M44" s="193"/>
      <c r="N44" s="105" t="s">
        <v>147</v>
      </c>
      <c r="O44" s="32" t="s">
        <v>30</v>
      </c>
      <c r="P44" s="109">
        <f t="shared" si="1"/>
        <v>0.11</v>
      </c>
      <c r="Q44" s="32" t="s">
        <v>30</v>
      </c>
    </row>
    <row r="45" spans="1:17">
      <c r="A45" s="32">
        <v>39</v>
      </c>
      <c r="B45" s="89" t="s">
        <v>216</v>
      </c>
      <c r="C45" s="89" t="s">
        <v>217</v>
      </c>
      <c r="D45" s="89" t="s">
        <v>30</v>
      </c>
      <c r="E45" s="89" t="s">
        <v>88</v>
      </c>
      <c r="F45" s="89">
        <v>1</v>
      </c>
      <c r="G45" s="105">
        <v>1.7</v>
      </c>
      <c r="H45" s="106" t="s">
        <v>30</v>
      </c>
      <c r="I45" s="32" t="s">
        <v>30</v>
      </c>
      <c r="J45" s="32" t="s">
        <v>30</v>
      </c>
      <c r="K45" s="193" t="s">
        <v>30</v>
      </c>
      <c r="L45" s="193"/>
      <c r="M45" s="193"/>
      <c r="N45" s="105" t="s">
        <v>147</v>
      </c>
      <c r="O45" s="32" t="s">
        <v>30</v>
      </c>
      <c r="P45" s="109">
        <f t="shared" si="1"/>
        <v>1.7</v>
      </c>
      <c r="Q45" s="32" t="s">
        <v>30</v>
      </c>
    </row>
    <row r="46" spans="1:17">
      <c r="A46" s="32">
        <v>40</v>
      </c>
      <c r="B46" s="89" t="s">
        <v>218</v>
      </c>
      <c r="C46" s="89" t="s">
        <v>219</v>
      </c>
      <c r="D46" s="89" t="s">
        <v>30</v>
      </c>
      <c r="E46" s="89" t="s">
        <v>88</v>
      </c>
      <c r="F46" s="89">
        <v>2</v>
      </c>
      <c r="G46" s="105">
        <v>0.43759039999999999</v>
      </c>
      <c r="H46" s="106" t="s">
        <v>30</v>
      </c>
      <c r="I46" s="32" t="s">
        <v>30</v>
      </c>
      <c r="J46" s="32" t="s">
        <v>30</v>
      </c>
      <c r="K46" s="193" t="s">
        <v>30</v>
      </c>
      <c r="L46" s="193"/>
      <c r="M46" s="193"/>
      <c r="N46" s="105" t="s">
        <v>147</v>
      </c>
      <c r="O46" s="32" t="s">
        <v>30</v>
      </c>
      <c r="P46" s="109">
        <f t="shared" si="1"/>
        <v>0.87518079999999998</v>
      </c>
      <c r="Q46" s="32" t="s">
        <v>30</v>
      </c>
    </row>
    <row r="47" spans="1:17">
      <c r="A47" s="32">
        <v>41</v>
      </c>
      <c r="B47" s="89" t="s">
        <v>220</v>
      </c>
      <c r="C47" s="89" t="s">
        <v>221</v>
      </c>
      <c r="D47" s="89" t="s">
        <v>30</v>
      </c>
      <c r="E47" s="89" t="s">
        <v>88</v>
      </c>
      <c r="F47" s="89">
        <v>1</v>
      </c>
      <c r="G47" s="105">
        <v>25.15</v>
      </c>
      <c r="H47" s="106" t="s">
        <v>30</v>
      </c>
      <c r="I47" s="32" t="s">
        <v>30</v>
      </c>
      <c r="J47" s="32" t="s">
        <v>30</v>
      </c>
      <c r="K47" s="193" t="s">
        <v>30</v>
      </c>
      <c r="L47" s="193"/>
      <c r="M47" s="193"/>
      <c r="N47" s="105" t="s">
        <v>147</v>
      </c>
      <c r="O47" s="32" t="s">
        <v>30</v>
      </c>
      <c r="P47" s="109">
        <f t="shared" si="1"/>
        <v>25.15</v>
      </c>
      <c r="Q47" s="32" t="s">
        <v>30</v>
      </c>
    </row>
    <row r="48" spans="1:17">
      <c r="A48" s="32">
        <v>42</v>
      </c>
      <c r="B48" s="89" t="s">
        <v>222</v>
      </c>
      <c r="C48" s="89" t="s">
        <v>223</v>
      </c>
      <c r="D48" s="89" t="s">
        <v>30</v>
      </c>
      <c r="E48" s="89" t="s">
        <v>88</v>
      </c>
      <c r="F48" s="89">
        <v>1</v>
      </c>
      <c r="G48" s="105">
        <v>25.15</v>
      </c>
      <c r="H48" s="106" t="s">
        <v>30</v>
      </c>
      <c r="I48" s="32" t="s">
        <v>30</v>
      </c>
      <c r="J48" s="32" t="s">
        <v>30</v>
      </c>
      <c r="K48" s="193" t="s">
        <v>30</v>
      </c>
      <c r="L48" s="193"/>
      <c r="M48" s="193"/>
      <c r="N48" s="105" t="s">
        <v>147</v>
      </c>
      <c r="O48" s="32" t="s">
        <v>30</v>
      </c>
      <c r="P48" s="109">
        <f t="shared" si="1"/>
        <v>25.15</v>
      </c>
      <c r="Q48" s="32" t="s">
        <v>30</v>
      </c>
    </row>
    <row r="49" spans="1:17">
      <c r="A49" s="32">
        <v>43</v>
      </c>
      <c r="B49" s="89" t="s">
        <v>224</v>
      </c>
      <c r="C49" s="89" t="s">
        <v>225</v>
      </c>
      <c r="D49" s="89" t="s">
        <v>30</v>
      </c>
      <c r="E49" s="89" t="s">
        <v>88</v>
      </c>
      <c r="F49" s="89">
        <v>1</v>
      </c>
      <c r="G49" s="105">
        <v>3.52</v>
      </c>
      <c r="H49" s="106" t="s">
        <v>30</v>
      </c>
      <c r="I49" s="32" t="s">
        <v>30</v>
      </c>
      <c r="J49" s="32" t="s">
        <v>30</v>
      </c>
      <c r="K49" s="193" t="s">
        <v>30</v>
      </c>
      <c r="L49" s="193"/>
      <c r="M49" s="193"/>
      <c r="N49" s="105" t="s">
        <v>147</v>
      </c>
      <c r="O49" s="32" t="s">
        <v>30</v>
      </c>
      <c r="P49" s="109">
        <f t="shared" si="1"/>
        <v>3.52</v>
      </c>
      <c r="Q49" s="32" t="s">
        <v>30</v>
      </c>
    </row>
    <row r="50" spans="1:17">
      <c r="A50" s="32">
        <v>44</v>
      </c>
      <c r="B50" s="89" t="s">
        <v>226</v>
      </c>
      <c r="C50" s="89" t="s">
        <v>227</v>
      </c>
      <c r="D50" s="89" t="s">
        <v>30</v>
      </c>
      <c r="E50" s="89" t="s">
        <v>88</v>
      </c>
      <c r="F50" s="89">
        <v>1</v>
      </c>
      <c r="G50" s="105">
        <v>1.17472877775</v>
      </c>
      <c r="H50" s="106" t="s">
        <v>30</v>
      </c>
      <c r="I50" s="32" t="s">
        <v>30</v>
      </c>
      <c r="J50" s="32" t="s">
        <v>30</v>
      </c>
      <c r="K50" s="193" t="s">
        <v>30</v>
      </c>
      <c r="L50" s="193"/>
      <c r="M50" s="193"/>
      <c r="N50" s="105" t="s">
        <v>147</v>
      </c>
      <c r="O50" s="32" t="s">
        <v>30</v>
      </c>
      <c r="P50" s="109">
        <f t="shared" si="1"/>
        <v>1.17472877775</v>
      </c>
      <c r="Q50" s="32" t="s">
        <v>30</v>
      </c>
    </row>
    <row r="51" spans="1:17">
      <c r="A51" s="32">
        <v>45</v>
      </c>
      <c r="B51" s="89" t="s">
        <v>228</v>
      </c>
      <c r="C51" s="89" t="s">
        <v>229</v>
      </c>
      <c r="D51" s="89" t="s">
        <v>30</v>
      </c>
      <c r="E51" s="89" t="s">
        <v>88</v>
      </c>
      <c r="F51" s="89">
        <v>1</v>
      </c>
      <c r="G51" s="105">
        <v>0.79</v>
      </c>
      <c r="H51" s="106" t="s">
        <v>30</v>
      </c>
      <c r="I51" s="32" t="s">
        <v>30</v>
      </c>
      <c r="J51" s="32" t="s">
        <v>30</v>
      </c>
      <c r="K51" s="193" t="s">
        <v>30</v>
      </c>
      <c r="L51" s="193"/>
      <c r="M51" s="193"/>
      <c r="N51" s="105" t="s">
        <v>147</v>
      </c>
      <c r="O51" s="32" t="s">
        <v>30</v>
      </c>
      <c r="P51" s="109">
        <f t="shared" ref="P51:P78" si="2">G51*F51</f>
        <v>0.79</v>
      </c>
      <c r="Q51" s="32" t="s">
        <v>30</v>
      </c>
    </row>
    <row r="52" spans="1:17">
      <c r="A52" s="32">
        <v>46</v>
      </c>
      <c r="B52" s="89" t="s">
        <v>230</v>
      </c>
      <c r="C52" s="89" t="s">
        <v>231</v>
      </c>
      <c r="D52" s="89" t="s">
        <v>30</v>
      </c>
      <c r="E52" s="89" t="s">
        <v>88</v>
      </c>
      <c r="F52" s="89">
        <v>1</v>
      </c>
      <c r="G52" s="105">
        <v>0.78</v>
      </c>
      <c r="H52" s="106" t="s">
        <v>30</v>
      </c>
      <c r="I52" s="32" t="s">
        <v>30</v>
      </c>
      <c r="J52" s="32" t="s">
        <v>30</v>
      </c>
      <c r="K52" s="193" t="s">
        <v>30</v>
      </c>
      <c r="L52" s="193"/>
      <c r="M52" s="193"/>
      <c r="N52" s="105" t="s">
        <v>147</v>
      </c>
      <c r="O52" s="32" t="s">
        <v>30</v>
      </c>
      <c r="P52" s="109">
        <f t="shared" si="2"/>
        <v>0.78</v>
      </c>
      <c r="Q52" s="32" t="s">
        <v>30</v>
      </c>
    </row>
    <row r="53" spans="1:17">
      <c r="A53" s="32">
        <v>47</v>
      </c>
      <c r="B53" s="89" t="s">
        <v>232</v>
      </c>
      <c r="C53" s="89" t="s">
        <v>233</v>
      </c>
      <c r="D53" s="89" t="s">
        <v>30</v>
      </c>
      <c r="E53" s="89" t="s">
        <v>88</v>
      </c>
      <c r="F53" s="89">
        <v>4</v>
      </c>
      <c r="G53" s="105">
        <v>0.13719999999999999</v>
      </c>
      <c r="H53" s="106" t="s">
        <v>30</v>
      </c>
      <c r="I53" s="32" t="s">
        <v>30</v>
      </c>
      <c r="J53" s="32" t="s">
        <v>30</v>
      </c>
      <c r="K53" s="193" t="s">
        <v>30</v>
      </c>
      <c r="L53" s="193"/>
      <c r="M53" s="193"/>
      <c r="N53" s="105" t="s">
        <v>147</v>
      </c>
      <c r="O53" s="32" t="s">
        <v>30</v>
      </c>
      <c r="P53" s="109">
        <f t="shared" si="2"/>
        <v>0.54879999999999995</v>
      </c>
      <c r="Q53" s="32" t="s">
        <v>30</v>
      </c>
    </row>
    <row r="54" spans="1:17" ht="26">
      <c r="A54" s="32">
        <v>48</v>
      </c>
      <c r="B54" s="89" t="s">
        <v>234</v>
      </c>
      <c r="C54" s="89" t="s">
        <v>235</v>
      </c>
      <c r="D54" s="89" t="s">
        <v>30</v>
      </c>
      <c r="E54" s="89" t="s">
        <v>88</v>
      </c>
      <c r="F54" s="89">
        <v>8</v>
      </c>
      <c r="G54" s="105">
        <v>0.2</v>
      </c>
      <c r="H54" s="106" t="s">
        <v>30</v>
      </c>
      <c r="I54" s="32" t="s">
        <v>30</v>
      </c>
      <c r="J54" s="32" t="s">
        <v>30</v>
      </c>
      <c r="K54" s="193" t="s">
        <v>30</v>
      </c>
      <c r="L54" s="193"/>
      <c r="M54" s="193"/>
      <c r="N54" s="105" t="s">
        <v>147</v>
      </c>
      <c r="O54" s="32" t="s">
        <v>30</v>
      </c>
      <c r="P54" s="109">
        <f t="shared" si="2"/>
        <v>1.6</v>
      </c>
      <c r="Q54" s="32" t="s">
        <v>30</v>
      </c>
    </row>
    <row r="55" spans="1:17">
      <c r="A55" s="32">
        <v>49</v>
      </c>
      <c r="B55" s="89" t="s">
        <v>236</v>
      </c>
      <c r="C55" s="89" t="s">
        <v>237</v>
      </c>
      <c r="D55" s="89" t="s">
        <v>30</v>
      </c>
      <c r="E55" s="89" t="s">
        <v>88</v>
      </c>
      <c r="F55" s="89">
        <v>1</v>
      </c>
      <c r="G55" s="105">
        <v>1.75</v>
      </c>
      <c r="H55" s="106" t="s">
        <v>30</v>
      </c>
      <c r="I55" s="32" t="s">
        <v>30</v>
      </c>
      <c r="J55" s="32" t="s">
        <v>30</v>
      </c>
      <c r="K55" s="193" t="s">
        <v>30</v>
      </c>
      <c r="L55" s="193"/>
      <c r="M55" s="193"/>
      <c r="N55" s="105" t="s">
        <v>147</v>
      </c>
      <c r="O55" s="32" t="s">
        <v>30</v>
      </c>
      <c r="P55" s="109">
        <f t="shared" si="2"/>
        <v>1.75</v>
      </c>
      <c r="Q55" s="32" t="s">
        <v>30</v>
      </c>
    </row>
    <row r="56" spans="1:17">
      <c r="A56" s="32">
        <v>50</v>
      </c>
      <c r="B56" s="89" t="s">
        <v>238</v>
      </c>
      <c r="C56" s="89" t="s">
        <v>239</v>
      </c>
      <c r="D56" s="89" t="s">
        <v>30</v>
      </c>
      <c r="E56" s="89" t="s">
        <v>88</v>
      </c>
      <c r="F56" s="89">
        <v>1</v>
      </c>
      <c r="G56" s="105">
        <v>12.83</v>
      </c>
      <c r="H56" s="106" t="s">
        <v>30</v>
      </c>
      <c r="I56" s="32" t="s">
        <v>30</v>
      </c>
      <c r="J56" s="32" t="s">
        <v>30</v>
      </c>
      <c r="K56" s="193" t="s">
        <v>30</v>
      </c>
      <c r="L56" s="193"/>
      <c r="M56" s="193"/>
      <c r="N56" s="105" t="s">
        <v>147</v>
      </c>
      <c r="O56" s="32" t="s">
        <v>30</v>
      </c>
      <c r="P56" s="109">
        <f t="shared" si="2"/>
        <v>12.83</v>
      </c>
      <c r="Q56" s="32" t="s">
        <v>30</v>
      </c>
    </row>
    <row r="57" spans="1:17">
      <c r="A57" s="32">
        <v>51</v>
      </c>
      <c r="B57" s="89" t="s">
        <v>240</v>
      </c>
      <c r="C57" s="89" t="s">
        <v>241</v>
      </c>
      <c r="D57" s="89" t="s">
        <v>30</v>
      </c>
      <c r="E57" s="89" t="s">
        <v>88</v>
      </c>
      <c r="F57" s="89">
        <v>6</v>
      </c>
      <c r="G57" s="105">
        <v>4.5999999999999999E-2</v>
      </c>
      <c r="H57" s="106" t="s">
        <v>30</v>
      </c>
      <c r="I57" s="32" t="s">
        <v>30</v>
      </c>
      <c r="J57" s="32" t="s">
        <v>30</v>
      </c>
      <c r="K57" s="193" t="s">
        <v>30</v>
      </c>
      <c r="L57" s="193"/>
      <c r="M57" s="193"/>
      <c r="N57" s="105" t="s">
        <v>147</v>
      </c>
      <c r="O57" s="32" t="s">
        <v>30</v>
      </c>
      <c r="P57" s="109">
        <f t="shared" si="2"/>
        <v>0.27600000000000002</v>
      </c>
      <c r="Q57" s="32" t="s">
        <v>30</v>
      </c>
    </row>
    <row r="58" spans="1:17">
      <c r="A58" s="32">
        <v>52</v>
      </c>
      <c r="B58" s="89" t="s">
        <v>154</v>
      </c>
      <c r="C58" s="89" t="s">
        <v>155</v>
      </c>
      <c r="D58" s="89" t="s">
        <v>30</v>
      </c>
      <c r="E58" s="89" t="s">
        <v>88</v>
      </c>
      <c r="F58" s="89">
        <v>4</v>
      </c>
      <c r="G58" s="105">
        <v>8.5500000000000007E-2</v>
      </c>
      <c r="H58" s="106" t="s">
        <v>30</v>
      </c>
      <c r="I58" s="32" t="s">
        <v>30</v>
      </c>
      <c r="J58" s="32" t="s">
        <v>30</v>
      </c>
      <c r="K58" s="193" t="s">
        <v>30</v>
      </c>
      <c r="L58" s="193"/>
      <c r="M58" s="193"/>
      <c r="N58" s="105" t="s">
        <v>147</v>
      </c>
      <c r="O58" s="32" t="s">
        <v>30</v>
      </c>
      <c r="P58" s="109">
        <f t="shared" si="2"/>
        <v>0.34200000000000003</v>
      </c>
      <c r="Q58" s="32" t="s">
        <v>30</v>
      </c>
    </row>
    <row r="59" spans="1:17">
      <c r="A59" s="32">
        <v>53</v>
      </c>
      <c r="B59" s="89" t="s">
        <v>242</v>
      </c>
      <c r="C59" s="89" t="s">
        <v>243</v>
      </c>
      <c r="D59" s="89" t="s">
        <v>30</v>
      </c>
      <c r="E59" s="89" t="s">
        <v>88</v>
      </c>
      <c r="F59" s="89">
        <v>1</v>
      </c>
      <c r="G59" s="105">
        <v>0.1111</v>
      </c>
      <c r="H59" s="106" t="s">
        <v>30</v>
      </c>
      <c r="I59" s="32" t="s">
        <v>30</v>
      </c>
      <c r="J59" s="32" t="s">
        <v>30</v>
      </c>
      <c r="K59" s="193" t="s">
        <v>30</v>
      </c>
      <c r="L59" s="193"/>
      <c r="M59" s="193"/>
      <c r="N59" s="105" t="s">
        <v>147</v>
      </c>
      <c r="O59" s="32" t="s">
        <v>30</v>
      </c>
      <c r="P59" s="109">
        <f t="shared" si="2"/>
        <v>0.1111</v>
      </c>
      <c r="Q59" s="32" t="s">
        <v>30</v>
      </c>
    </row>
    <row r="60" spans="1:17">
      <c r="A60" s="32">
        <v>54</v>
      </c>
      <c r="B60" s="89" t="s">
        <v>244</v>
      </c>
      <c r="C60" s="89" t="s">
        <v>245</v>
      </c>
      <c r="D60" s="89" t="s">
        <v>30</v>
      </c>
      <c r="E60" s="89" t="s">
        <v>88</v>
      </c>
      <c r="F60" s="89">
        <v>1</v>
      </c>
      <c r="G60" s="105">
        <v>0.1111</v>
      </c>
      <c r="H60" s="106" t="s">
        <v>30</v>
      </c>
      <c r="I60" s="32" t="s">
        <v>30</v>
      </c>
      <c r="J60" s="32" t="s">
        <v>30</v>
      </c>
      <c r="K60" s="193" t="s">
        <v>30</v>
      </c>
      <c r="L60" s="193"/>
      <c r="M60" s="193"/>
      <c r="N60" s="105" t="s">
        <v>147</v>
      </c>
      <c r="O60" s="32" t="s">
        <v>30</v>
      </c>
      <c r="P60" s="109">
        <f t="shared" si="2"/>
        <v>0.1111</v>
      </c>
      <c r="Q60" s="32" t="s">
        <v>30</v>
      </c>
    </row>
    <row r="61" spans="1:17">
      <c r="A61" s="32">
        <v>55</v>
      </c>
      <c r="B61" s="89" t="s">
        <v>246</v>
      </c>
      <c r="C61" s="89" t="s">
        <v>247</v>
      </c>
      <c r="D61" s="89" t="s">
        <v>30</v>
      </c>
      <c r="E61" s="89" t="s">
        <v>88</v>
      </c>
      <c r="F61" s="89">
        <v>1</v>
      </c>
      <c r="G61" s="105">
        <v>0.84150000000000003</v>
      </c>
      <c r="H61" s="106" t="s">
        <v>30</v>
      </c>
      <c r="I61" s="32" t="s">
        <v>30</v>
      </c>
      <c r="J61" s="32" t="s">
        <v>30</v>
      </c>
      <c r="K61" s="193" t="s">
        <v>30</v>
      </c>
      <c r="L61" s="193"/>
      <c r="M61" s="193"/>
      <c r="N61" s="105" t="s">
        <v>147</v>
      </c>
      <c r="O61" s="32" t="s">
        <v>30</v>
      </c>
      <c r="P61" s="109">
        <f t="shared" si="2"/>
        <v>0.84150000000000003</v>
      </c>
      <c r="Q61" s="32" t="s">
        <v>30</v>
      </c>
    </row>
    <row r="62" spans="1:17">
      <c r="A62" s="32">
        <v>56</v>
      </c>
      <c r="B62" s="89" t="s">
        <v>248</v>
      </c>
      <c r="C62" s="89" t="s">
        <v>249</v>
      </c>
      <c r="D62" s="89" t="s">
        <v>30</v>
      </c>
      <c r="E62" s="89" t="s">
        <v>88</v>
      </c>
      <c r="F62" s="89">
        <v>1</v>
      </c>
      <c r="G62" s="105">
        <v>22.950304200000001</v>
      </c>
      <c r="H62" s="106" t="s">
        <v>30</v>
      </c>
      <c r="I62" s="32" t="s">
        <v>30</v>
      </c>
      <c r="J62" s="32" t="s">
        <v>30</v>
      </c>
      <c r="K62" s="193" t="s">
        <v>30</v>
      </c>
      <c r="L62" s="193"/>
      <c r="M62" s="193"/>
      <c r="N62" s="105" t="s">
        <v>147</v>
      </c>
      <c r="O62" s="32" t="s">
        <v>30</v>
      </c>
      <c r="P62" s="109">
        <f t="shared" si="2"/>
        <v>22.950304200000001</v>
      </c>
      <c r="Q62" s="32" t="s">
        <v>30</v>
      </c>
    </row>
    <row r="63" spans="1:17">
      <c r="A63" s="32">
        <v>57</v>
      </c>
      <c r="B63" s="89" t="s">
        <v>166</v>
      </c>
      <c r="C63" s="89" t="s">
        <v>167</v>
      </c>
      <c r="D63" s="89" t="s">
        <v>30</v>
      </c>
      <c r="E63" s="89" t="s">
        <v>88</v>
      </c>
      <c r="F63" s="89">
        <v>18</v>
      </c>
      <c r="G63" s="105">
        <v>5.7999999999999996E-3</v>
      </c>
      <c r="H63" s="106" t="s">
        <v>30</v>
      </c>
      <c r="I63" s="32" t="s">
        <v>30</v>
      </c>
      <c r="J63" s="32" t="s">
        <v>30</v>
      </c>
      <c r="K63" s="193" t="s">
        <v>30</v>
      </c>
      <c r="L63" s="193"/>
      <c r="M63" s="193"/>
      <c r="N63" s="105" t="s">
        <v>147</v>
      </c>
      <c r="O63" s="32" t="s">
        <v>30</v>
      </c>
      <c r="P63" s="109">
        <f t="shared" si="2"/>
        <v>0.10440000000000001</v>
      </c>
      <c r="Q63" s="32" t="s">
        <v>30</v>
      </c>
    </row>
    <row r="64" spans="1:17">
      <c r="A64" s="32">
        <v>58</v>
      </c>
      <c r="B64" s="89" t="s">
        <v>250</v>
      </c>
      <c r="C64" s="89" t="s">
        <v>251</v>
      </c>
      <c r="D64" s="89" t="s">
        <v>30</v>
      </c>
      <c r="E64" s="89" t="s">
        <v>88</v>
      </c>
      <c r="F64" s="89">
        <v>1</v>
      </c>
      <c r="G64" s="105">
        <v>19.72</v>
      </c>
      <c r="H64" s="106" t="s">
        <v>30</v>
      </c>
      <c r="I64" s="32" t="s">
        <v>30</v>
      </c>
      <c r="J64" s="32" t="s">
        <v>30</v>
      </c>
      <c r="K64" s="193" t="s">
        <v>30</v>
      </c>
      <c r="L64" s="193"/>
      <c r="M64" s="193"/>
      <c r="N64" s="105" t="s">
        <v>147</v>
      </c>
      <c r="O64" s="32" t="s">
        <v>30</v>
      </c>
      <c r="P64" s="109">
        <f t="shared" si="2"/>
        <v>19.72</v>
      </c>
      <c r="Q64" s="32" t="s">
        <v>30</v>
      </c>
    </row>
    <row r="65" spans="1:17" ht="26">
      <c r="A65" s="32">
        <v>59</v>
      </c>
      <c r="B65" s="89" t="s">
        <v>234</v>
      </c>
      <c r="C65" s="89" t="s">
        <v>235</v>
      </c>
      <c r="D65" s="89" t="s">
        <v>30</v>
      </c>
      <c r="E65" s="89" t="s">
        <v>88</v>
      </c>
      <c r="F65" s="89">
        <v>4</v>
      </c>
      <c r="G65" s="105">
        <v>0.2</v>
      </c>
      <c r="H65" s="106" t="s">
        <v>30</v>
      </c>
      <c r="I65" s="32" t="s">
        <v>30</v>
      </c>
      <c r="J65" s="32" t="s">
        <v>30</v>
      </c>
      <c r="K65" s="193" t="s">
        <v>30</v>
      </c>
      <c r="L65" s="193"/>
      <c r="M65" s="193"/>
      <c r="N65" s="105" t="s">
        <v>147</v>
      </c>
      <c r="O65" s="32" t="s">
        <v>30</v>
      </c>
      <c r="P65" s="109">
        <f t="shared" si="2"/>
        <v>0.8</v>
      </c>
      <c r="Q65" s="32" t="s">
        <v>30</v>
      </c>
    </row>
    <row r="66" spans="1:17">
      <c r="A66" s="32">
        <v>60</v>
      </c>
      <c r="B66" s="89" t="s">
        <v>252</v>
      </c>
      <c r="C66" s="89" t="s">
        <v>253</v>
      </c>
      <c r="D66" s="89" t="s">
        <v>30</v>
      </c>
      <c r="E66" s="89" t="s">
        <v>88</v>
      </c>
      <c r="F66" s="89">
        <v>1</v>
      </c>
      <c r="G66" s="105">
        <v>1.1000000000000001</v>
      </c>
      <c r="H66" s="106" t="s">
        <v>30</v>
      </c>
      <c r="I66" s="32" t="s">
        <v>30</v>
      </c>
      <c r="J66" s="32" t="s">
        <v>30</v>
      </c>
      <c r="K66" s="193" t="s">
        <v>30</v>
      </c>
      <c r="L66" s="193"/>
      <c r="M66" s="193"/>
      <c r="N66" s="105" t="s">
        <v>147</v>
      </c>
      <c r="O66" s="32" t="s">
        <v>30</v>
      </c>
      <c r="P66" s="109">
        <f t="shared" si="2"/>
        <v>1.1000000000000001</v>
      </c>
      <c r="Q66" s="32" t="s">
        <v>30</v>
      </c>
    </row>
    <row r="67" spans="1:17">
      <c r="A67" s="32">
        <v>61</v>
      </c>
      <c r="B67" s="89" t="s">
        <v>254</v>
      </c>
      <c r="C67" s="89" t="s">
        <v>255</v>
      </c>
      <c r="D67" s="89" t="s">
        <v>30</v>
      </c>
      <c r="E67" s="89" t="s">
        <v>88</v>
      </c>
      <c r="F67" s="89">
        <v>1</v>
      </c>
      <c r="G67" s="105">
        <v>0.13819999999999999</v>
      </c>
      <c r="H67" s="106" t="s">
        <v>30</v>
      </c>
      <c r="I67" s="32" t="s">
        <v>30</v>
      </c>
      <c r="J67" s="32" t="s">
        <v>30</v>
      </c>
      <c r="K67" s="193" t="s">
        <v>30</v>
      </c>
      <c r="L67" s="193"/>
      <c r="M67" s="193"/>
      <c r="N67" s="105" t="s">
        <v>147</v>
      </c>
      <c r="O67" s="32" t="s">
        <v>30</v>
      </c>
      <c r="P67" s="109">
        <f t="shared" si="2"/>
        <v>0.13819999999999999</v>
      </c>
      <c r="Q67" s="32" t="s">
        <v>30</v>
      </c>
    </row>
    <row r="68" spans="1:17">
      <c r="A68" s="32">
        <v>62</v>
      </c>
      <c r="B68" s="89" t="s">
        <v>256</v>
      </c>
      <c r="C68" s="89" t="s">
        <v>257</v>
      </c>
      <c r="D68" s="89" t="s">
        <v>30</v>
      </c>
      <c r="E68" s="89" t="s">
        <v>88</v>
      </c>
      <c r="F68" s="89">
        <v>1</v>
      </c>
      <c r="G68" s="105">
        <v>0.22123000000000001</v>
      </c>
      <c r="H68" s="106" t="s">
        <v>30</v>
      </c>
      <c r="I68" s="32" t="s">
        <v>30</v>
      </c>
      <c r="J68" s="32" t="s">
        <v>30</v>
      </c>
      <c r="K68" s="193" t="s">
        <v>30</v>
      </c>
      <c r="L68" s="193"/>
      <c r="M68" s="193"/>
      <c r="N68" s="105" t="s">
        <v>147</v>
      </c>
      <c r="O68" s="32" t="s">
        <v>30</v>
      </c>
      <c r="P68" s="109">
        <f t="shared" si="2"/>
        <v>0.22123000000000001</v>
      </c>
      <c r="Q68" s="32" t="s">
        <v>30</v>
      </c>
    </row>
    <row r="69" spans="1:17">
      <c r="A69" s="32">
        <v>63</v>
      </c>
      <c r="B69" s="89" t="s">
        <v>258</v>
      </c>
      <c r="C69" s="89" t="s">
        <v>259</v>
      </c>
      <c r="D69" s="89" t="s">
        <v>30</v>
      </c>
      <c r="E69" s="89" t="s">
        <v>88</v>
      </c>
      <c r="F69" s="89">
        <v>1</v>
      </c>
      <c r="G69" s="105">
        <v>40</v>
      </c>
      <c r="H69" s="106" t="s">
        <v>30</v>
      </c>
      <c r="I69" s="32" t="s">
        <v>30</v>
      </c>
      <c r="J69" s="32" t="s">
        <v>30</v>
      </c>
      <c r="K69" s="193" t="s">
        <v>30</v>
      </c>
      <c r="L69" s="193"/>
      <c r="M69" s="193"/>
      <c r="N69" s="105" t="s">
        <v>147</v>
      </c>
      <c r="O69" s="32" t="s">
        <v>30</v>
      </c>
      <c r="P69" s="109">
        <f t="shared" si="2"/>
        <v>40</v>
      </c>
      <c r="Q69" s="32" t="s">
        <v>30</v>
      </c>
    </row>
    <row r="70" spans="1:17">
      <c r="A70" s="32">
        <v>64</v>
      </c>
      <c r="B70" s="89" t="s">
        <v>260</v>
      </c>
      <c r="C70" s="89" t="s">
        <v>261</v>
      </c>
      <c r="D70" s="89" t="s">
        <v>30</v>
      </c>
      <c r="E70" s="89" t="s">
        <v>88</v>
      </c>
      <c r="F70" s="89">
        <v>2</v>
      </c>
      <c r="G70" s="105">
        <v>1.05</v>
      </c>
      <c r="H70" s="106" t="s">
        <v>30</v>
      </c>
      <c r="I70" s="32" t="s">
        <v>30</v>
      </c>
      <c r="J70" s="32" t="s">
        <v>30</v>
      </c>
      <c r="K70" s="193" t="s">
        <v>30</v>
      </c>
      <c r="L70" s="193"/>
      <c r="M70" s="193"/>
      <c r="N70" s="105" t="s">
        <v>147</v>
      </c>
      <c r="O70" s="32" t="s">
        <v>30</v>
      </c>
      <c r="P70" s="109">
        <f t="shared" si="2"/>
        <v>2.1</v>
      </c>
      <c r="Q70" s="32" t="s">
        <v>30</v>
      </c>
    </row>
    <row r="71" spans="1:17">
      <c r="A71" s="32">
        <v>65</v>
      </c>
      <c r="B71" s="89" t="s">
        <v>262</v>
      </c>
      <c r="C71" s="89" t="s">
        <v>263</v>
      </c>
      <c r="D71" s="89" t="s">
        <v>30</v>
      </c>
      <c r="E71" s="89" t="s">
        <v>88</v>
      </c>
      <c r="F71" s="89">
        <v>4</v>
      </c>
      <c r="G71" s="105">
        <v>9.1999999999999998E-2</v>
      </c>
      <c r="H71" s="106" t="s">
        <v>30</v>
      </c>
      <c r="I71" s="32" t="s">
        <v>30</v>
      </c>
      <c r="J71" s="32" t="s">
        <v>30</v>
      </c>
      <c r="K71" s="193" t="s">
        <v>30</v>
      </c>
      <c r="L71" s="193"/>
      <c r="M71" s="193"/>
      <c r="N71" s="105" t="s">
        <v>147</v>
      </c>
      <c r="O71" s="32" t="s">
        <v>30</v>
      </c>
      <c r="P71" s="109">
        <f t="shared" si="2"/>
        <v>0.36799999999999999</v>
      </c>
      <c r="Q71" s="32" t="s">
        <v>30</v>
      </c>
    </row>
    <row r="72" spans="1:17">
      <c r="A72" s="32">
        <v>66</v>
      </c>
      <c r="B72" s="89" t="s">
        <v>264</v>
      </c>
      <c r="C72" s="89" t="s">
        <v>265</v>
      </c>
      <c r="D72" s="89" t="s">
        <v>30</v>
      </c>
      <c r="E72" s="89" t="s">
        <v>88</v>
      </c>
      <c r="F72" s="89">
        <v>4</v>
      </c>
      <c r="G72" s="105">
        <v>0.12</v>
      </c>
      <c r="H72" s="106" t="s">
        <v>30</v>
      </c>
      <c r="I72" s="32" t="s">
        <v>30</v>
      </c>
      <c r="J72" s="32" t="s">
        <v>30</v>
      </c>
      <c r="K72" s="193" t="s">
        <v>30</v>
      </c>
      <c r="L72" s="193"/>
      <c r="M72" s="193"/>
      <c r="N72" s="105" t="s">
        <v>147</v>
      </c>
      <c r="O72" s="32" t="s">
        <v>30</v>
      </c>
      <c r="P72" s="109">
        <f t="shared" si="2"/>
        <v>0.48</v>
      </c>
      <c r="Q72" s="32" t="s">
        <v>30</v>
      </c>
    </row>
    <row r="73" spans="1:17">
      <c r="A73" s="32">
        <v>67</v>
      </c>
      <c r="B73" s="89" t="s">
        <v>266</v>
      </c>
      <c r="C73" s="89" t="s">
        <v>267</v>
      </c>
      <c r="D73" s="89" t="s">
        <v>30</v>
      </c>
      <c r="E73" s="89" t="s">
        <v>88</v>
      </c>
      <c r="F73" s="89">
        <v>1</v>
      </c>
      <c r="G73" s="105">
        <v>6.89</v>
      </c>
      <c r="H73" s="106" t="s">
        <v>30</v>
      </c>
      <c r="I73" s="32" t="s">
        <v>30</v>
      </c>
      <c r="J73" s="32" t="s">
        <v>30</v>
      </c>
      <c r="K73" s="193" t="s">
        <v>30</v>
      </c>
      <c r="L73" s="193"/>
      <c r="M73" s="193"/>
      <c r="N73" s="105" t="s">
        <v>147</v>
      </c>
      <c r="O73" s="32" t="s">
        <v>30</v>
      </c>
      <c r="P73" s="109">
        <f t="shared" si="2"/>
        <v>6.89</v>
      </c>
      <c r="Q73" s="32" t="s">
        <v>30</v>
      </c>
    </row>
    <row r="74" spans="1:17">
      <c r="A74" s="32">
        <v>68</v>
      </c>
      <c r="B74" s="89" t="s">
        <v>268</v>
      </c>
      <c r="C74" s="89" t="s">
        <v>269</v>
      </c>
      <c r="D74" s="89" t="s">
        <v>30</v>
      </c>
      <c r="E74" s="89" t="s">
        <v>88</v>
      </c>
      <c r="F74" s="89">
        <v>1</v>
      </c>
      <c r="G74" s="105">
        <v>6.4699999999999994E-2</v>
      </c>
      <c r="H74" s="106" t="s">
        <v>30</v>
      </c>
      <c r="I74" s="32" t="s">
        <v>30</v>
      </c>
      <c r="J74" s="32" t="s">
        <v>30</v>
      </c>
      <c r="K74" s="193" t="s">
        <v>30</v>
      </c>
      <c r="L74" s="193"/>
      <c r="M74" s="193"/>
      <c r="N74" s="105" t="s">
        <v>147</v>
      </c>
      <c r="O74" s="32" t="s">
        <v>30</v>
      </c>
      <c r="P74" s="109">
        <f t="shared" si="2"/>
        <v>6.4699999999999994E-2</v>
      </c>
      <c r="Q74" s="32" t="s">
        <v>30</v>
      </c>
    </row>
    <row r="75" spans="1:17">
      <c r="A75" s="32">
        <v>69</v>
      </c>
      <c r="B75" s="89" t="s">
        <v>270</v>
      </c>
      <c r="C75" s="89" t="s">
        <v>271</v>
      </c>
      <c r="D75" s="89" t="s">
        <v>30</v>
      </c>
      <c r="E75" s="89" t="s">
        <v>88</v>
      </c>
      <c r="F75" s="89">
        <v>1</v>
      </c>
      <c r="G75" s="105">
        <v>0.188</v>
      </c>
      <c r="H75" s="106" t="s">
        <v>30</v>
      </c>
      <c r="I75" s="32" t="s">
        <v>30</v>
      </c>
      <c r="J75" s="32" t="s">
        <v>30</v>
      </c>
      <c r="K75" s="193" t="s">
        <v>30</v>
      </c>
      <c r="L75" s="193"/>
      <c r="M75" s="193"/>
      <c r="N75" s="105" t="s">
        <v>147</v>
      </c>
      <c r="O75" s="32" t="s">
        <v>30</v>
      </c>
      <c r="P75" s="109">
        <f t="shared" si="2"/>
        <v>0.188</v>
      </c>
      <c r="Q75" s="32" t="s">
        <v>30</v>
      </c>
    </row>
    <row r="76" spans="1:17">
      <c r="A76" s="32">
        <v>70</v>
      </c>
      <c r="B76" s="89" t="s">
        <v>272</v>
      </c>
      <c r="C76" s="89" t="s">
        <v>273</v>
      </c>
      <c r="D76" s="89" t="s">
        <v>30</v>
      </c>
      <c r="E76" s="89" t="s">
        <v>88</v>
      </c>
      <c r="F76" s="89">
        <v>1</v>
      </c>
      <c r="G76" s="105">
        <v>1.6725000000000001</v>
      </c>
      <c r="H76" s="106" t="s">
        <v>30</v>
      </c>
      <c r="I76" s="32" t="s">
        <v>30</v>
      </c>
      <c r="J76" s="32" t="s">
        <v>30</v>
      </c>
      <c r="K76" s="193" t="s">
        <v>30</v>
      </c>
      <c r="L76" s="193"/>
      <c r="M76" s="193"/>
      <c r="N76" s="105" t="s">
        <v>147</v>
      </c>
      <c r="O76" s="32" t="s">
        <v>30</v>
      </c>
      <c r="P76" s="109">
        <f t="shared" si="2"/>
        <v>1.6725000000000001</v>
      </c>
      <c r="Q76" s="32" t="s">
        <v>30</v>
      </c>
    </row>
    <row r="77" spans="1:17">
      <c r="A77" s="32">
        <v>71</v>
      </c>
      <c r="B77" s="89" t="s">
        <v>274</v>
      </c>
      <c r="C77" s="89" t="s">
        <v>275</v>
      </c>
      <c r="D77" s="89" t="s">
        <v>30</v>
      </c>
      <c r="E77" s="89" t="s">
        <v>88</v>
      </c>
      <c r="F77" s="89">
        <v>1</v>
      </c>
      <c r="G77" s="105">
        <v>0.34</v>
      </c>
      <c r="H77" s="106" t="s">
        <v>30</v>
      </c>
      <c r="I77" s="32" t="s">
        <v>30</v>
      </c>
      <c r="J77" s="32" t="s">
        <v>30</v>
      </c>
      <c r="K77" s="193" t="s">
        <v>30</v>
      </c>
      <c r="L77" s="193"/>
      <c r="M77" s="193"/>
      <c r="N77" s="105" t="s">
        <v>147</v>
      </c>
      <c r="O77" s="32" t="s">
        <v>30</v>
      </c>
      <c r="P77" s="109">
        <f t="shared" si="2"/>
        <v>0.34</v>
      </c>
      <c r="Q77" s="32" t="s">
        <v>30</v>
      </c>
    </row>
    <row r="78" spans="1:17">
      <c r="A78" s="32">
        <v>72</v>
      </c>
      <c r="B78" s="89" t="s">
        <v>276</v>
      </c>
      <c r="C78" s="89" t="s">
        <v>277</v>
      </c>
      <c r="D78" s="89" t="s">
        <v>30</v>
      </c>
      <c r="E78" s="89" t="s">
        <v>88</v>
      </c>
      <c r="F78" s="89" t="s">
        <v>278</v>
      </c>
      <c r="G78" s="105">
        <v>2.9100000000000001E-2</v>
      </c>
      <c r="H78" s="106" t="s">
        <v>30</v>
      </c>
      <c r="I78" s="32" t="s">
        <v>30</v>
      </c>
      <c r="J78" s="32" t="s">
        <v>30</v>
      </c>
      <c r="K78" s="193" t="s">
        <v>30</v>
      </c>
      <c r="L78" s="193"/>
      <c r="M78" s="193"/>
      <c r="N78" s="105" t="s">
        <v>147</v>
      </c>
      <c r="O78" s="32" t="s">
        <v>30</v>
      </c>
      <c r="P78" s="109">
        <f t="shared" si="2"/>
        <v>2.9100000000000001E-2</v>
      </c>
      <c r="Q78" s="32" t="s">
        <v>30</v>
      </c>
    </row>
    <row r="79" spans="1:17">
      <c r="A79" s="89" t="s">
        <v>30</v>
      </c>
      <c r="B79" s="110" t="s">
        <v>134</v>
      </c>
      <c r="C79" s="89" t="s">
        <v>30</v>
      </c>
      <c r="D79" s="89" t="s">
        <v>30</v>
      </c>
      <c r="E79" s="89" t="s">
        <v>30</v>
      </c>
      <c r="F79" s="89" t="s">
        <v>30</v>
      </c>
      <c r="G79" s="89" t="s">
        <v>30</v>
      </c>
      <c r="H79" s="111" t="s">
        <v>30</v>
      </c>
      <c r="I79" s="32" t="s">
        <v>30</v>
      </c>
      <c r="J79" s="32" t="s">
        <v>30</v>
      </c>
      <c r="K79" s="193" t="s">
        <v>30</v>
      </c>
      <c r="L79" s="193"/>
      <c r="M79" s="193"/>
      <c r="N79" s="32" t="s">
        <v>30</v>
      </c>
      <c r="O79" s="32" t="s">
        <v>30</v>
      </c>
      <c r="P79" s="117">
        <f>SUM(P7:P78)</f>
        <v>350.94424662774998</v>
      </c>
      <c r="Q79" s="32" t="s">
        <v>30</v>
      </c>
    </row>
    <row r="81" spans="1:17" ht="17.5">
      <c r="B81" s="194" t="s">
        <v>279</v>
      </c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</row>
    <row r="82" spans="1:17" ht="13.5" customHeight="1">
      <c r="A82" s="178" t="s">
        <v>64</v>
      </c>
      <c r="B82" s="191" t="s">
        <v>65</v>
      </c>
      <c r="C82" s="191" t="s">
        <v>66</v>
      </c>
      <c r="D82" s="191" t="s">
        <v>280</v>
      </c>
      <c r="E82" s="192"/>
      <c r="F82" s="191" t="s">
        <v>140</v>
      </c>
      <c r="G82" s="191" t="s">
        <v>281</v>
      </c>
      <c r="H82" s="198" t="s">
        <v>282</v>
      </c>
      <c r="I82" s="191" t="s">
        <v>283</v>
      </c>
      <c r="J82" s="191"/>
      <c r="K82" s="191"/>
      <c r="L82" s="191"/>
      <c r="M82" s="191"/>
      <c r="N82" s="191"/>
      <c r="O82" s="191"/>
      <c r="P82" s="191" t="s">
        <v>142</v>
      </c>
      <c r="Q82" s="191" t="s">
        <v>28</v>
      </c>
    </row>
    <row r="83" spans="1:17" ht="24" customHeight="1">
      <c r="A83" s="178"/>
      <c r="B83" s="192"/>
      <c r="C83" s="192"/>
      <c r="D83" s="102" t="s">
        <v>73</v>
      </c>
      <c r="E83" s="102" t="s">
        <v>79</v>
      </c>
      <c r="F83" s="192"/>
      <c r="G83" s="192"/>
      <c r="H83" s="199"/>
      <c r="I83" s="118" t="s">
        <v>284</v>
      </c>
      <c r="J83" s="118" t="s">
        <v>285</v>
      </c>
      <c r="K83" s="118" t="s">
        <v>286</v>
      </c>
      <c r="L83" s="102" t="s">
        <v>287</v>
      </c>
      <c r="M83" s="102" t="s">
        <v>288</v>
      </c>
      <c r="N83" s="102" t="s">
        <v>289</v>
      </c>
      <c r="O83" s="102" t="s">
        <v>290</v>
      </c>
      <c r="P83" s="191"/>
      <c r="Q83" s="191"/>
    </row>
    <row r="84" spans="1:17">
      <c r="A84" s="103" t="s">
        <v>30</v>
      </c>
      <c r="B84" s="110" t="s">
        <v>134</v>
      </c>
      <c r="C84" s="103" t="s">
        <v>30</v>
      </c>
      <c r="D84" s="103" t="s">
        <v>30</v>
      </c>
      <c r="E84" s="103" t="s">
        <v>30</v>
      </c>
      <c r="F84" s="103" t="s">
        <v>30</v>
      </c>
      <c r="G84" s="103" t="s">
        <v>30</v>
      </c>
      <c r="H84" s="103" t="s">
        <v>30</v>
      </c>
      <c r="I84" s="103" t="s">
        <v>30</v>
      </c>
      <c r="J84" s="103" t="s">
        <v>30</v>
      </c>
      <c r="K84" s="103" t="s">
        <v>30</v>
      </c>
      <c r="L84" s="103" t="s">
        <v>30</v>
      </c>
      <c r="M84" s="103" t="s">
        <v>30</v>
      </c>
      <c r="N84" s="103" t="s">
        <v>30</v>
      </c>
      <c r="O84" s="103" t="s">
        <v>30</v>
      </c>
      <c r="P84" s="117">
        <v>0</v>
      </c>
      <c r="Q84" s="32" t="s">
        <v>30</v>
      </c>
    </row>
    <row r="85" spans="1:17">
      <c r="B85" s="112"/>
      <c r="C85" s="113"/>
      <c r="D85" s="114"/>
      <c r="E85" s="114"/>
      <c r="F85" s="115"/>
      <c r="G85" s="115"/>
      <c r="H85" s="115"/>
      <c r="I85" s="119"/>
      <c r="J85" s="114"/>
      <c r="K85" s="114"/>
      <c r="L85" s="120"/>
      <c r="M85" s="120"/>
      <c r="N85" s="120"/>
      <c r="O85" s="120"/>
      <c r="P85" s="120"/>
      <c r="Q85" s="121"/>
    </row>
    <row r="86" spans="1:17" ht="17.5">
      <c r="A86" s="195" t="s">
        <v>291</v>
      </c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7"/>
      <c r="P86" s="117">
        <f>P79+P84</f>
        <v>350.94424662774998</v>
      </c>
      <c r="Q86" s="32" t="s">
        <v>30</v>
      </c>
    </row>
    <row r="87" spans="1:17">
      <c r="B87" s="116" t="s">
        <v>292</v>
      </c>
    </row>
    <row r="88" spans="1:17">
      <c r="C88" t="s">
        <v>293</v>
      </c>
    </row>
  </sheetData>
  <autoFilter ref="A6:Q79" xr:uid="{00000000-0009-0000-0000-000003000000}"/>
  <mergeCells count="104">
    <mergeCell ref="K78:M78"/>
    <mergeCell ref="K79:M79"/>
    <mergeCell ref="B81:Q81"/>
    <mergeCell ref="D82:E82"/>
    <mergeCell ref="I82:O82"/>
    <mergeCell ref="A86:O86"/>
    <mergeCell ref="A5:A6"/>
    <mergeCell ref="A82:A83"/>
    <mergeCell ref="B5:B6"/>
    <mergeCell ref="B82:B83"/>
    <mergeCell ref="C5:C6"/>
    <mergeCell ref="C82:C83"/>
    <mergeCell ref="F5:F6"/>
    <mergeCell ref="F82:F83"/>
    <mergeCell ref="G5:G6"/>
    <mergeCell ref="G82:G83"/>
    <mergeCell ref="H5:H6"/>
    <mergeCell ref="H82:H83"/>
    <mergeCell ref="P5:P6"/>
    <mergeCell ref="P82:P83"/>
    <mergeCell ref="Q5:Q6"/>
    <mergeCell ref="Q82:Q83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</mergeCells>
  <phoneticPr fontId="68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"/>
  <sheetViews>
    <sheetView workbookViewId="0">
      <selection activeCell="G17" sqref="G17"/>
    </sheetView>
  </sheetViews>
  <sheetFormatPr defaultColWidth="9" defaultRowHeight="14"/>
  <cols>
    <col min="1" max="1" width="4.6328125" customWidth="1"/>
    <col min="2" max="2" width="10.08984375" customWidth="1"/>
    <col min="3" max="3" width="9.08984375" customWidth="1"/>
    <col min="4" max="4" width="6" customWidth="1"/>
    <col min="5" max="5" width="8.453125" customWidth="1"/>
    <col min="6" max="6" width="9.7265625" customWidth="1"/>
    <col min="7" max="7" width="9.36328125" customWidth="1"/>
    <col min="8" max="8" width="6" customWidth="1"/>
    <col min="9" max="9" width="5.26953125" customWidth="1"/>
    <col min="10" max="10" width="6" customWidth="1"/>
    <col min="11" max="11" width="6.36328125" style="56" customWidth="1"/>
    <col min="12" max="12" width="7.08984375" style="56" customWidth="1"/>
    <col min="13" max="13" width="8.6328125" style="56" customWidth="1"/>
    <col min="14" max="14" width="8.90625" style="56" customWidth="1"/>
    <col min="15" max="15" width="8.08984375" style="56" customWidth="1"/>
    <col min="16" max="16" width="8.08984375" customWidth="1"/>
    <col min="17" max="17" width="12.08984375" customWidth="1"/>
  </cols>
  <sheetData>
    <row r="1" spans="1:17" ht="23.25" customHeight="1">
      <c r="A1" s="200" t="s">
        <v>294</v>
      </c>
      <c r="B1" s="200"/>
      <c r="C1" s="200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>
      <c r="A2" s="202" t="s">
        <v>295</v>
      </c>
      <c r="B2" s="203"/>
      <c r="C2" s="204"/>
      <c r="D2" s="205" t="s">
        <v>58</v>
      </c>
      <c r="E2" s="205"/>
      <c r="F2" s="205"/>
      <c r="G2" s="205"/>
      <c r="H2" s="205"/>
      <c r="I2" s="205"/>
      <c r="J2" s="2" t="s">
        <v>59</v>
      </c>
      <c r="K2" s="159" t="str">
        <f>原材料明细!J2</f>
        <v>M4轻卡</v>
      </c>
      <c r="L2" s="159"/>
      <c r="M2" s="159"/>
      <c r="N2" s="159"/>
      <c r="O2" s="206" t="s">
        <v>61</v>
      </c>
      <c r="P2" s="206"/>
      <c r="Q2" s="206"/>
    </row>
    <row r="3" spans="1:17">
      <c r="A3" s="187" t="s">
        <v>296</v>
      </c>
      <c r="B3" s="187"/>
      <c r="C3" s="187"/>
      <c r="D3" s="207" t="s">
        <v>297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 t="str">
        <f>原材料明细!N3</f>
        <v>报价填写日期:2024.03.18</v>
      </c>
      <c r="P3" s="208"/>
      <c r="Q3" s="208"/>
    </row>
    <row r="4" spans="1:17" s="73" customFormat="1" ht="27" customHeight="1">
      <c r="A4" s="210" t="s">
        <v>64</v>
      </c>
      <c r="B4" s="210" t="s">
        <v>65</v>
      </c>
      <c r="C4" s="210" t="s">
        <v>66</v>
      </c>
      <c r="D4" s="210" t="s">
        <v>298</v>
      </c>
      <c r="E4" s="209" t="s">
        <v>299</v>
      </c>
      <c r="F4" s="209" t="s">
        <v>300</v>
      </c>
      <c r="G4" s="209"/>
      <c r="H4" s="209" t="s">
        <v>301</v>
      </c>
      <c r="I4" s="209" t="s">
        <v>302</v>
      </c>
      <c r="J4" s="209" t="s">
        <v>303</v>
      </c>
      <c r="K4" s="178" t="s">
        <v>304</v>
      </c>
      <c r="L4" s="178"/>
      <c r="M4" s="178"/>
      <c r="N4" s="178"/>
      <c r="O4" s="178"/>
      <c r="P4" s="209" t="s">
        <v>305</v>
      </c>
      <c r="Q4" s="209"/>
    </row>
    <row r="5" spans="1:17" s="73" customFormat="1" ht="33.75" customHeight="1">
      <c r="A5" s="210"/>
      <c r="B5" s="210"/>
      <c r="C5" s="210"/>
      <c r="D5" s="210"/>
      <c r="E5" s="209"/>
      <c r="F5" s="87" t="s">
        <v>306</v>
      </c>
      <c r="G5" s="87" t="s">
        <v>75</v>
      </c>
      <c r="H5" s="209"/>
      <c r="I5" s="209"/>
      <c r="J5" s="209"/>
      <c r="K5" s="87" t="s">
        <v>307</v>
      </c>
      <c r="L5" s="87" t="s">
        <v>308</v>
      </c>
      <c r="M5" s="87" t="s">
        <v>309</v>
      </c>
      <c r="N5" s="87" t="s">
        <v>310</v>
      </c>
      <c r="O5" s="87" t="s">
        <v>311</v>
      </c>
      <c r="P5" s="87" t="s">
        <v>312</v>
      </c>
      <c r="Q5" s="87" t="s">
        <v>313</v>
      </c>
    </row>
    <row r="6" spans="1:17" s="73" customFormat="1" ht="13">
      <c r="A6" s="88">
        <v>1</v>
      </c>
      <c r="B6" s="89" t="s">
        <v>30</v>
      </c>
      <c r="C6" s="90" t="s">
        <v>314</v>
      </c>
      <c r="D6" s="91">
        <v>1</v>
      </c>
      <c r="E6" s="67" t="s">
        <v>315</v>
      </c>
      <c r="F6" s="67" t="s">
        <v>316</v>
      </c>
      <c r="G6" s="89" t="s">
        <v>30</v>
      </c>
      <c r="H6" s="67">
        <v>0.35</v>
      </c>
      <c r="I6" s="67">
        <v>22</v>
      </c>
      <c r="J6" s="96">
        <v>0.42613636363636398</v>
      </c>
      <c r="K6" s="96">
        <v>0.42613636363636398</v>
      </c>
      <c r="L6" s="96">
        <f>制造费率测算明细!T6</f>
        <v>23.238666623263899</v>
      </c>
      <c r="M6" s="96">
        <f>制造费率测算明细!U6</f>
        <v>2.52</v>
      </c>
      <c r="N6" s="96">
        <f>制造费率测算明细!V6</f>
        <v>0.55706915873579599</v>
      </c>
      <c r="O6" s="97">
        <f>SUM(K6:N6)</f>
        <v>26.741872145636101</v>
      </c>
      <c r="P6" s="98">
        <f t="shared" ref="P6:P11" si="0">D6*H6*I6*J6</f>
        <v>3.28125</v>
      </c>
      <c r="Q6" s="98">
        <f t="shared" ref="Q6:Q11" si="1">D6*H6*O6</f>
        <v>9.3596552509726205</v>
      </c>
    </row>
    <row r="7" spans="1:17" s="73" customFormat="1" ht="13">
      <c r="A7" s="88">
        <v>2</v>
      </c>
      <c r="B7" s="89" t="s">
        <v>30</v>
      </c>
      <c r="C7" s="90" t="s">
        <v>317</v>
      </c>
      <c r="D7" s="91">
        <v>1</v>
      </c>
      <c r="E7" s="61" t="s">
        <v>318</v>
      </c>
      <c r="F7" s="67" t="s">
        <v>319</v>
      </c>
      <c r="G7" s="89" t="s">
        <v>30</v>
      </c>
      <c r="H7" s="67">
        <v>1</v>
      </c>
      <c r="I7" s="67">
        <v>1</v>
      </c>
      <c r="J7" s="96">
        <f>4500/22/8/60</f>
        <v>0.42613636363636398</v>
      </c>
      <c r="K7" s="96">
        <f>4500/22/8/60</f>
        <v>0.42613636363636398</v>
      </c>
      <c r="L7" s="96">
        <f>制造费率测算明细!T7</f>
        <v>0.51260468244949497</v>
      </c>
      <c r="M7" s="96">
        <f>制造费率测算明细!U7</f>
        <v>0.13650000000000001</v>
      </c>
      <c r="N7" s="96">
        <f>制造费率测算明细!V7</f>
        <v>1.51757965198864E-2</v>
      </c>
      <c r="O7" s="97">
        <f>SUM(K7:N7)</f>
        <v>1.0904168426057499</v>
      </c>
      <c r="P7" s="98">
        <f t="shared" si="0"/>
        <v>0.42613636363636398</v>
      </c>
      <c r="Q7" s="98">
        <f t="shared" si="1"/>
        <v>1.0904168426057499</v>
      </c>
    </row>
    <row r="8" spans="1:17" s="73" customFormat="1" ht="13">
      <c r="A8" s="88">
        <v>3</v>
      </c>
      <c r="B8" s="89" t="s">
        <v>30</v>
      </c>
      <c r="C8" s="90" t="s">
        <v>317</v>
      </c>
      <c r="D8" s="91">
        <v>1</v>
      </c>
      <c r="E8" s="61" t="s">
        <v>320</v>
      </c>
      <c r="F8" s="61" t="s">
        <v>321</v>
      </c>
      <c r="G8" s="61" t="s">
        <v>322</v>
      </c>
      <c r="H8" s="92">
        <v>5</v>
      </c>
      <c r="I8" s="61">
        <v>1</v>
      </c>
      <c r="J8" s="96">
        <f>4500/22/8/60</f>
        <v>0.42613636363636398</v>
      </c>
      <c r="K8" s="96">
        <f>4500/22/8/60</f>
        <v>0.42613636363636398</v>
      </c>
      <c r="L8" s="96">
        <f>制造费率测算明细!T8</f>
        <v>1.52268908927087</v>
      </c>
      <c r="M8" s="96">
        <f>制造费率测算明细!U8</f>
        <v>0.41649999999999998</v>
      </c>
      <c r="N8" s="96">
        <f>制造费率测算明细!V8</f>
        <v>9.7475933948863603E-3</v>
      </c>
      <c r="O8" s="97">
        <f>SUM(L8:N8)</f>
        <v>1.9489366826657599</v>
      </c>
      <c r="P8" s="98">
        <f t="shared" si="0"/>
        <v>2.1306818181818201</v>
      </c>
      <c r="Q8" s="98">
        <f t="shared" si="1"/>
        <v>9.7446834133288007</v>
      </c>
    </row>
    <row r="9" spans="1:17" s="73" customFormat="1" ht="13">
      <c r="A9" s="88">
        <v>5</v>
      </c>
      <c r="B9" s="89" t="s">
        <v>30</v>
      </c>
      <c r="C9" s="90" t="s">
        <v>317</v>
      </c>
      <c r="D9" s="91">
        <v>1</v>
      </c>
      <c r="E9" s="67" t="s">
        <v>132</v>
      </c>
      <c r="F9" s="89" t="s">
        <v>30</v>
      </c>
      <c r="G9" s="89" t="s">
        <v>30</v>
      </c>
      <c r="H9" s="67">
        <v>13</v>
      </c>
      <c r="I9" s="67">
        <v>1</v>
      </c>
      <c r="J9" s="96">
        <v>0.42613636363636398</v>
      </c>
      <c r="K9" s="96">
        <v>0.42613636363636398</v>
      </c>
      <c r="L9" s="96">
        <f>制造费率测算明细!T9</f>
        <v>3.2191565656565703E-2</v>
      </c>
      <c r="M9" s="96">
        <f>制造费率测算明细!U9</f>
        <v>7.0000000000000007E-2</v>
      </c>
      <c r="N9" s="96">
        <f>制造费率测算明细!V9</f>
        <v>1.9060795454545499E-4</v>
      </c>
      <c r="O9" s="97">
        <f>SUM(K9:N9)</f>
        <v>0.528518537247475</v>
      </c>
      <c r="P9" s="98">
        <f t="shared" si="0"/>
        <v>5.5397727272727302</v>
      </c>
      <c r="Q9" s="98">
        <f t="shared" si="1"/>
        <v>6.8707409842171803</v>
      </c>
    </row>
    <row r="10" spans="1:17" s="73" customFormat="1" ht="13">
      <c r="A10" s="88">
        <v>6</v>
      </c>
      <c r="B10" s="89" t="s">
        <v>30</v>
      </c>
      <c r="C10" s="90" t="s">
        <v>317</v>
      </c>
      <c r="D10" s="91">
        <v>1</v>
      </c>
      <c r="E10" s="67" t="s">
        <v>130</v>
      </c>
      <c r="F10" s="89" t="s">
        <v>30</v>
      </c>
      <c r="G10" s="89" t="s">
        <v>30</v>
      </c>
      <c r="H10" s="67">
        <v>0.6</v>
      </c>
      <c r="I10" s="67">
        <v>7</v>
      </c>
      <c r="J10" s="96">
        <v>0.42613636363636398</v>
      </c>
      <c r="K10" s="96">
        <v>0.42613636363636398</v>
      </c>
      <c r="L10" s="96">
        <f>制造费率测算明细!T10</f>
        <v>17.277017497566799</v>
      </c>
      <c r="M10" s="96">
        <f>制造费率测算明细!U10</f>
        <v>0.92400000000000004</v>
      </c>
      <c r="N10" s="96">
        <f>制造费率测算明细!V10</f>
        <v>0.18005759446022701</v>
      </c>
      <c r="O10" s="97">
        <f>SUM(K10:N10)</f>
        <v>18.807211455663399</v>
      </c>
      <c r="P10" s="98">
        <f t="shared" si="0"/>
        <v>1.78977272727273</v>
      </c>
      <c r="Q10" s="98">
        <f t="shared" si="1"/>
        <v>11.284326873397999</v>
      </c>
    </row>
    <row r="11" spans="1:17" s="73" customFormat="1" ht="13">
      <c r="A11" s="88">
        <v>7</v>
      </c>
      <c r="B11" s="89" t="s">
        <v>30</v>
      </c>
      <c r="C11" s="90" t="s">
        <v>317</v>
      </c>
      <c r="D11" s="91">
        <v>1</v>
      </c>
      <c r="E11" s="71" t="s">
        <v>323</v>
      </c>
      <c r="F11" s="90" t="s">
        <v>324</v>
      </c>
      <c r="G11" s="89" t="s">
        <v>30</v>
      </c>
      <c r="H11" s="90">
        <v>4</v>
      </c>
      <c r="I11" s="90">
        <v>17</v>
      </c>
      <c r="J11" s="96">
        <v>0.42613636363636398</v>
      </c>
      <c r="K11" s="96">
        <v>0.42613636363636398</v>
      </c>
      <c r="L11" s="96">
        <f>制造费率测算明细!T11</f>
        <v>1.16490979166667</v>
      </c>
      <c r="M11" s="96">
        <f>制造费率测算明细!U11</f>
        <v>1.7500000000000002E-2</v>
      </c>
      <c r="N11" s="96">
        <f>制造费率测算明细!V11</f>
        <v>2.7589968749999999E-2</v>
      </c>
      <c r="O11" s="97">
        <f>SUM(K11:N11)</f>
        <v>1.6361361240530301</v>
      </c>
      <c r="P11" s="98">
        <f t="shared" si="0"/>
        <v>28.977272727272801</v>
      </c>
      <c r="Q11" s="98">
        <f t="shared" si="1"/>
        <v>6.54454449621214</v>
      </c>
    </row>
    <row r="12" spans="1:17" s="73" customFormat="1" ht="20.25" customHeight="1">
      <c r="A12" s="93" t="s">
        <v>134</v>
      </c>
      <c r="B12" s="89" t="s">
        <v>30</v>
      </c>
      <c r="C12" s="89" t="s">
        <v>30</v>
      </c>
      <c r="D12" s="89" t="s">
        <v>30</v>
      </c>
      <c r="E12" s="89" t="s">
        <v>30</v>
      </c>
      <c r="F12" s="89" t="s">
        <v>30</v>
      </c>
      <c r="G12" s="89" t="s">
        <v>30</v>
      </c>
      <c r="H12" s="94">
        <f>SUM(H6:H11)</f>
        <v>23.95</v>
      </c>
      <c r="I12" s="99">
        <f>SUM(I6:I11)</f>
        <v>49</v>
      </c>
      <c r="J12" s="89" t="s">
        <v>30</v>
      </c>
      <c r="K12" s="89" t="s">
        <v>30</v>
      </c>
      <c r="L12" s="89" t="s">
        <v>30</v>
      </c>
      <c r="M12" s="89" t="s">
        <v>30</v>
      </c>
      <c r="N12" s="89" t="s">
        <v>30</v>
      </c>
      <c r="O12" s="89" t="s">
        <v>30</v>
      </c>
      <c r="P12" s="100">
        <f>SUM(P6:P11)</f>
        <v>42.144886363636402</v>
      </c>
      <c r="Q12" s="100">
        <f>SUM(Q6:Q11)</f>
        <v>44.894367860734498</v>
      </c>
    </row>
    <row r="13" spans="1:17">
      <c r="B13" s="95" t="s">
        <v>325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>
      <c r="B14" s="73" t="s">
        <v>326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>
      <c r="B15" s="73" t="s">
        <v>327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>
      <c r="B16" s="73" t="s">
        <v>328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2">
      <c r="B17" t="s">
        <v>329</v>
      </c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68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  <ignoredErrors>
    <ignoredError sqref="O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view="pageBreakPreview" zoomScaleNormal="100" workbookViewId="0">
      <selection activeCell="D3" sqref="D3:Q3"/>
    </sheetView>
  </sheetViews>
  <sheetFormatPr defaultColWidth="9" defaultRowHeight="14"/>
  <cols>
    <col min="1" max="1" width="4.6328125" style="56" customWidth="1"/>
    <col min="2" max="2" width="9.6328125" customWidth="1"/>
    <col min="3" max="3" width="23" customWidth="1"/>
    <col min="4" max="4" width="12.26953125" customWidth="1"/>
    <col min="5" max="5" width="14.6328125" customWidth="1"/>
    <col min="6" max="6" width="6.36328125" customWidth="1"/>
    <col min="7" max="7" width="10.26953125" customWidth="1"/>
    <col min="8" max="8" width="5.453125" customWidth="1"/>
    <col min="9" max="9" width="6.7265625" customWidth="1"/>
    <col min="10" max="10" width="7.7265625" customWidth="1"/>
    <col min="11" max="11" width="5.90625" customWidth="1"/>
    <col min="12" max="12" width="5.08984375" customWidth="1"/>
    <col min="13" max="13" width="5.7265625" style="56" customWidth="1"/>
    <col min="14" max="14" width="5.36328125" style="56" customWidth="1"/>
    <col min="15" max="15" width="6.90625" style="56" customWidth="1"/>
    <col min="16" max="16" width="6.36328125" style="56" customWidth="1"/>
    <col min="17" max="17" width="6.6328125" style="56" customWidth="1"/>
    <col min="18" max="18" width="5.6328125" style="56" customWidth="1"/>
    <col min="19" max="19" width="6.08984375" style="56" customWidth="1"/>
    <col min="20" max="20" width="7.6328125" customWidth="1"/>
    <col min="21" max="21" width="6.26953125" customWidth="1"/>
    <col min="22" max="22" width="6.6328125" customWidth="1"/>
  </cols>
  <sheetData>
    <row r="1" spans="1:22" ht="21">
      <c r="A1" s="211" t="s">
        <v>330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3"/>
    </row>
    <row r="2" spans="1:22">
      <c r="A2" s="214" t="s">
        <v>295</v>
      </c>
      <c r="B2" s="214"/>
      <c r="C2" s="214"/>
      <c r="D2" s="215" t="s">
        <v>58</v>
      </c>
      <c r="E2" s="216"/>
      <c r="F2" s="216"/>
      <c r="G2" s="216"/>
      <c r="H2" s="217"/>
      <c r="I2" s="75" t="s">
        <v>59</v>
      </c>
      <c r="J2" s="218" t="str">
        <f>原材料明细!J2</f>
        <v>M4轻卡</v>
      </c>
      <c r="K2" s="219"/>
      <c r="L2" s="219"/>
      <c r="M2" s="219"/>
      <c r="N2" s="219"/>
      <c r="O2" s="219"/>
      <c r="P2" s="219"/>
      <c r="Q2" s="220"/>
      <c r="R2" s="221" t="s">
        <v>61</v>
      </c>
      <c r="S2" s="221"/>
      <c r="T2" s="221"/>
      <c r="U2" s="221"/>
      <c r="V2" s="221"/>
    </row>
    <row r="3" spans="1:22">
      <c r="A3" s="187" t="s">
        <v>296</v>
      </c>
      <c r="B3" s="187"/>
      <c r="C3" s="187"/>
      <c r="D3" s="207" t="str">
        <f>加工明细!D3</f>
        <v>L168100000539/驾驶员座椅总成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14" t="str">
        <f>原材料明细!N3</f>
        <v>报价填写日期:2024.03.18</v>
      </c>
      <c r="S3" s="214"/>
      <c r="T3" s="214"/>
      <c r="U3" s="214"/>
      <c r="V3" s="214"/>
    </row>
    <row r="4" spans="1:22" ht="21.75" customHeight="1">
      <c r="A4" s="224" t="s">
        <v>64</v>
      </c>
      <c r="B4" s="224" t="s">
        <v>299</v>
      </c>
      <c r="C4" s="222" t="s">
        <v>331</v>
      </c>
      <c r="D4" s="223"/>
      <c r="E4" s="223"/>
      <c r="F4" s="223"/>
      <c r="G4" s="223"/>
      <c r="H4" s="223"/>
      <c r="I4" s="223"/>
      <c r="J4" s="224" t="s">
        <v>332</v>
      </c>
      <c r="K4" s="224"/>
      <c r="L4" s="224"/>
      <c r="M4" s="224"/>
      <c r="N4" s="224"/>
      <c r="O4" s="76" t="s">
        <v>333</v>
      </c>
      <c r="P4" s="77"/>
      <c r="Q4" s="225" t="s">
        <v>334</v>
      </c>
      <c r="R4" s="225"/>
      <c r="S4" s="225"/>
      <c r="T4" s="226" t="s">
        <v>335</v>
      </c>
      <c r="U4" s="226" t="s">
        <v>336</v>
      </c>
      <c r="V4" s="226" t="s">
        <v>337</v>
      </c>
    </row>
    <row r="5" spans="1:22" ht="97" customHeight="1">
      <c r="A5" s="224"/>
      <c r="B5" s="224"/>
      <c r="C5" s="58" t="s">
        <v>306</v>
      </c>
      <c r="D5" s="58" t="s">
        <v>75</v>
      </c>
      <c r="E5" s="59" t="s">
        <v>338</v>
      </c>
      <c r="F5" s="59" t="s">
        <v>339</v>
      </c>
      <c r="G5" s="59" t="s">
        <v>340</v>
      </c>
      <c r="H5" s="59" t="s">
        <v>341</v>
      </c>
      <c r="I5" s="78" t="s">
        <v>342</v>
      </c>
      <c r="J5" s="68" t="s">
        <v>343</v>
      </c>
      <c r="K5" s="68" t="s">
        <v>344</v>
      </c>
      <c r="L5" s="68" t="s">
        <v>345</v>
      </c>
      <c r="M5" s="59" t="s">
        <v>346</v>
      </c>
      <c r="N5" s="59" t="s">
        <v>347</v>
      </c>
      <c r="O5" s="59" t="s">
        <v>348</v>
      </c>
      <c r="P5" s="59" t="s">
        <v>349</v>
      </c>
      <c r="Q5" s="59" t="s">
        <v>350</v>
      </c>
      <c r="R5" s="59" t="s">
        <v>351</v>
      </c>
      <c r="S5" s="59" t="s">
        <v>352</v>
      </c>
      <c r="T5" s="226"/>
      <c r="U5" s="226"/>
      <c r="V5" s="226"/>
    </row>
    <row r="6" spans="1:22">
      <c r="A6" s="57">
        <v>1</v>
      </c>
      <c r="B6" s="60" t="s">
        <v>353</v>
      </c>
      <c r="C6" s="61" t="s">
        <v>354</v>
      </c>
      <c r="D6" s="62" t="s">
        <v>355</v>
      </c>
      <c r="E6" s="63">
        <f>18451327.44+147433.62</f>
        <v>18598761.059999999</v>
      </c>
      <c r="F6" s="64">
        <v>0.05</v>
      </c>
      <c r="G6" s="65">
        <f t="shared" ref="G6:G9" si="0">(E6-E6*F6)/(H6-I6)</f>
        <v>2944803.8344999999</v>
      </c>
      <c r="H6" s="66">
        <v>10</v>
      </c>
      <c r="I6" s="76">
        <v>4</v>
      </c>
      <c r="J6" s="79">
        <v>360</v>
      </c>
      <c r="K6" s="64">
        <v>0.7</v>
      </c>
      <c r="L6" s="57">
        <v>0</v>
      </c>
      <c r="M6" s="80">
        <v>0.6</v>
      </c>
      <c r="N6" s="80">
        <v>0</v>
      </c>
      <c r="O6" s="81">
        <v>23530.601265000001</v>
      </c>
      <c r="P6" s="81">
        <v>47061.202530000002</v>
      </c>
      <c r="Q6" s="84">
        <v>8</v>
      </c>
      <c r="R6" s="84">
        <f t="shared" ref="R6:R9" si="1">22*12</f>
        <v>264</v>
      </c>
      <c r="S6" s="84">
        <f t="shared" ref="S6:S9" si="2">R6*Q6</f>
        <v>2112</v>
      </c>
      <c r="T6" s="85">
        <f t="shared" ref="T6:T9" si="3">(E6-E6*F6)/(H6-I6)/(Q6*R6)/60</f>
        <v>23.238666623263899</v>
      </c>
      <c r="U6" s="85">
        <f t="shared" ref="U6:U9" si="4">(J6*K6*M6+L6*N6)/60</f>
        <v>2.52</v>
      </c>
      <c r="V6" s="85">
        <f t="shared" ref="V6:V9" si="5">(O6+P6)/S6/60</f>
        <v>0.55706915873579599</v>
      </c>
    </row>
    <row r="7" spans="1:22">
      <c r="A7" s="57">
        <v>2</v>
      </c>
      <c r="B7" s="60" t="s">
        <v>318</v>
      </c>
      <c r="C7" s="61" t="s">
        <v>356</v>
      </c>
      <c r="D7" s="62" t="s">
        <v>357</v>
      </c>
      <c r="E7" s="63">
        <v>427350.43</v>
      </c>
      <c r="F7" s="64">
        <v>0.05</v>
      </c>
      <c r="G7" s="65">
        <f t="shared" si="0"/>
        <v>64957.265359999998</v>
      </c>
      <c r="H7" s="66">
        <v>10</v>
      </c>
      <c r="I7" s="76">
        <v>3.75</v>
      </c>
      <c r="J7" s="79">
        <v>19.5</v>
      </c>
      <c r="K7" s="64">
        <v>0.7</v>
      </c>
      <c r="L7" s="57">
        <v>0</v>
      </c>
      <c r="M7" s="80">
        <v>0.6</v>
      </c>
      <c r="N7" s="80">
        <v>0</v>
      </c>
      <c r="O7" s="81">
        <v>641.02564500000005</v>
      </c>
      <c r="P7" s="81">
        <v>1282.0512900000001</v>
      </c>
      <c r="Q7" s="84">
        <v>8</v>
      </c>
      <c r="R7" s="84">
        <f t="shared" si="1"/>
        <v>264</v>
      </c>
      <c r="S7" s="84">
        <f t="shared" si="2"/>
        <v>2112</v>
      </c>
      <c r="T7" s="85">
        <f t="shared" si="3"/>
        <v>0.51260468244949497</v>
      </c>
      <c r="U7" s="85">
        <f t="shared" si="4"/>
        <v>0.13650000000000001</v>
      </c>
      <c r="V7" s="85">
        <f t="shared" si="5"/>
        <v>1.51757965198864E-2</v>
      </c>
    </row>
    <row r="8" spans="1:22">
      <c r="A8" s="57">
        <v>3</v>
      </c>
      <c r="B8" s="60" t="s">
        <v>320</v>
      </c>
      <c r="C8" s="61" t="s">
        <v>358</v>
      </c>
      <c r="D8" s="62" t="s">
        <v>359</v>
      </c>
      <c r="E8" s="63">
        <f>305982.9+14932</f>
        <v>320914.90000000002</v>
      </c>
      <c r="F8" s="64">
        <v>0.05</v>
      </c>
      <c r="G8" s="65">
        <f t="shared" si="0"/>
        <v>192955.16139240499</v>
      </c>
      <c r="H8" s="66">
        <v>10</v>
      </c>
      <c r="I8" s="76">
        <v>8.42</v>
      </c>
      <c r="J8" s="79">
        <v>59.5</v>
      </c>
      <c r="K8" s="64">
        <v>0.7</v>
      </c>
      <c r="L8" s="57">
        <v>0</v>
      </c>
      <c r="M8" s="80">
        <v>0.6</v>
      </c>
      <c r="N8" s="80">
        <v>0</v>
      </c>
      <c r="O8" s="81">
        <v>411.73834499999998</v>
      </c>
      <c r="P8" s="81">
        <v>823.47668999999996</v>
      </c>
      <c r="Q8" s="84">
        <v>8</v>
      </c>
      <c r="R8" s="84">
        <f t="shared" si="1"/>
        <v>264</v>
      </c>
      <c r="S8" s="84">
        <f t="shared" si="2"/>
        <v>2112</v>
      </c>
      <c r="T8" s="85">
        <f t="shared" si="3"/>
        <v>1.52268908927087</v>
      </c>
      <c r="U8" s="85">
        <f t="shared" si="4"/>
        <v>0.41649999999999998</v>
      </c>
      <c r="V8" s="85">
        <f t="shared" si="5"/>
        <v>9.7475933948863603E-3</v>
      </c>
    </row>
    <row r="9" spans="1:22">
      <c r="A9" s="57">
        <v>4</v>
      </c>
      <c r="B9" s="60" t="s">
        <v>132</v>
      </c>
      <c r="C9" s="61" t="s">
        <v>360</v>
      </c>
      <c r="D9" s="62" t="s">
        <v>361</v>
      </c>
      <c r="E9" s="63">
        <v>5367.52</v>
      </c>
      <c r="F9" s="64">
        <v>0.05</v>
      </c>
      <c r="G9" s="65">
        <f t="shared" si="0"/>
        <v>4079.3152</v>
      </c>
      <c r="H9" s="66">
        <v>10</v>
      </c>
      <c r="I9" s="76">
        <v>8.75</v>
      </c>
      <c r="J9" s="82">
        <v>10</v>
      </c>
      <c r="K9" s="64">
        <v>0.7</v>
      </c>
      <c r="L9" s="57">
        <v>0</v>
      </c>
      <c r="M9" s="80">
        <v>0.6</v>
      </c>
      <c r="N9" s="80">
        <v>0</v>
      </c>
      <c r="O9" s="81">
        <f>P9*0.5</f>
        <v>8.0512800000000002</v>
      </c>
      <c r="P9" s="81">
        <f>E9*0.03/10</f>
        <v>16.10256</v>
      </c>
      <c r="Q9" s="84">
        <v>8</v>
      </c>
      <c r="R9" s="84">
        <f t="shared" si="1"/>
        <v>264</v>
      </c>
      <c r="S9" s="84">
        <f t="shared" si="2"/>
        <v>2112</v>
      </c>
      <c r="T9" s="85">
        <f t="shared" si="3"/>
        <v>3.2191565656565703E-2</v>
      </c>
      <c r="U9" s="85">
        <f t="shared" si="4"/>
        <v>7.0000000000000007E-2</v>
      </c>
      <c r="V9" s="85">
        <f t="shared" si="5"/>
        <v>1.9060795454545499E-4</v>
      </c>
    </row>
    <row r="10" spans="1:22">
      <c r="A10" s="57">
        <v>3</v>
      </c>
      <c r="B10" s="67" t="s">
        <v>130</v>
      </c>
      <c r="C10" s="67" t="s">
        <v>362</v>
      </c>
      <c r="D10" s="68" t="s">
        <v>30</v>
      </c>
      <c r="E10" s="69">
        <v>4424778.76</v>
      </c>
      <c r="F10" s="64">
        <v>0.05</v>
      </c>
      <c r="G10" s="70">
        <v>2189343.6572916699</v>
      </c>
      <c r="H10" s="66">
        <v>10</v>
      </c>
      <c r="I10" s="76">
        <v>8.08</v>
      </c>
      <c r="J10" s="57">
        <v>132</v>
      </c>
      <c r="K10" s="64">
        <v>0.7</v>
      </c>
      <c r="L10" s="57">
        <v>0</v>
      </c>
      <c r="M10" s="80">
        <v>0.6</v>
      </c>
      <c r="N10" s="57">
        <v>0</v>
      </c>
      <c r="O10" s="81">
        <v>7605.6327899999997</v>
      </c>
      <c r="P10" s="81">
        <v>15211.265579999999</v>
      </c>
      <c r="Q10" s="57">
        <v>8</v>
      </c>
      <c r="R10" s="57">
        <v>264</v>
      </c>
      <c r="S10" s="57">
        <v>2112</v>
      </c>
      <c r="T10" s="86">
        <v>17.277017497566799</v>
      </c>
      <c r="U10" s="86">
        <v>0.92400000000000004</v>
      </c>
      <c r="V10" s="86">
        <v>0.18005759446022701</v>
      </c>
    </row>
    <row r="11" spans="1:22">
      <c r="A11" s="57">
        <v>4</v>
      </c>
      <c r="B11" s="71" t="s">
        <v>363</v>
      </c>
      <c r="C11" s="71" t="s">
        <v>364</v>
      </c>
      <c r="D11" s="68" t="s">
        <v>30</v>
      </c>
      <c r="E11" s="69">
        <v>776933.52</v>
      </c>
      <c r="F11" s="64">
        <v>0.05</v>
      </c>
      <c r="G11" s="70">
        <v>147617.3688</v>
      </c>
      <c r="H11" s="66">
        <v>10</v>
      </c>
      <c r="I11" s="76">
        <v>5</v>
      </c>
      <c r="J11" s="57">
        <v>2.5</v>
      </c>
      <c r="K11" s="64">
        <v>0.7</v>
      </c>
      <c r="L11" s="57">
        <v>0</v>
      </c>
      <c r="M11" s="80">
        <v>0.6</v>
      </c>
      <c r="N11" s="57">
        <v>0</v>
      </c>
      <c r="O11" s="81">
        <v>1165.4002800000001</v>
      </c>
      <c r="P11" s="81">
        <v>2330.8005600000001</v>
      </c>
      <c r="Q11" s="57">
        <v>8</v>
      </c>
      <c r="R11" s="57">
        <v>264</v>
      </c>
      <c r="S11" s="57">
        <v>2112</v>
      </c>
      <c r="T11" s="86">
        <v>1.16490979166667</v>
      </c>
      <c r="U11" s="86">
        <v>1.7500000000000002E-2</v>
      </c>
      <c r="V11" s="86">
        <v>2.7589968749999999E-2</v>
      </c>
    </row>
    <row r="12" spans="1:22">
      <c r="B12" s="72" t="s">
        <v>325</v>
      </c>
      <c r="T12" s="56"/>
      <c r="U12" s="56"/>
    </row>
    <row r="13" spans="1:22">
      <c r="B13" s="73" t="s">
        <v>365</v>
      </c>
    </row>
    <row r="14" spans="1:22">
      <c r="B14" s="73" t="s">
        <v>366</v>
      </c>
    </row>
    <row r="15" spans="1:22">
      <c r="B15" s="73" t="s">
        <v>367</v>
      </c>
    </row>
    <row r="16" spans="1:22">
      <c r="B16" s="73" t="s">
        <v>368</v>
      </c>
    </row>
    <row r="17" spans="2:16">
      <c r="B17" t="s">
        <v>369</v>
      </c>
      <c r="P17" s="83"/>
    </row>
    <row r="20" spans="2:16" ht="20">
      <c r="E20" s="74"/>
      <c r="F20" s="74"/>
      <c r="G20" s="74"/>
    </row>
    <row r="21" spans="2:16" ht="20">
      <c r="E21" s="74"/>
      <c r="F21" s="74"/>
      <c r="G21" s="74"/>
    </row>
  </sheetData>
  <sortState xmlns:xlrd2="http://schemas.microsoft.com/office/spreadsheetml/2017/richdata2"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68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9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view="pageBreakPreview" zoomScaleNormal="100" workbookViewId="0">
      <selection activeCell="F3" sqref="F3:G3"/>
    </sheetView>
  </sheetViews>
  <sheetFormatPr defaultColWidth="9" defaultRowHeight="14"/>
  <cols>
    <col min="1" max="1" width="7.36328125" style="44" customWidth="1"/>
    <col min="2" max="2" width="34.7265625" style="44" customWidth="1"/>
    <col min="3" max="3" width="14.453125" style="44" customWidth="1"/>
    <col min="4" max="4" width="12.26953125" style="44" customWidth="1"/>
    <col min="5" max="5" width="12.08984375" style="44" customWidth="1"/>
    <col min="6" max="6" width="10.08984375" style="44" customWidth="1"/>
    <col min="7" max="7" width="16.08984375" style="44" customWidth="1"/>
    <col min="8" max="8" width="12.7265625" style="44" customWidth="1"/>
    <col min="9" max="16384" width="9" style="44"/>
  </cols>
  <sheetData>
    <row r="1" spans="1:7" ht="20.25" customHeight="1">
      <c r="A1" s="227" t="s">
        <v>370</v>
      </c>
      <c r="B1" s="227"/>
      <c r="C1" s="227"/>
      <c r="D1" s="227"/>
      <c r="E1" s="227"/>
      <c r="F1" s="227"/>
      <c r="G1" s="227"/>
    </row>
    <row r="2" spans="1:7" customFormat="1" ht="18.75" customHeight="1">
      <c r="A2" s="177" t="s">
        <v>371</v>
      </c>
      <c r="B2" s="177"/>
      <c r="C2" s="13" t="s">
        <v>59</v>
      </c>
      <c r="D2" s="159" t="str">
        <f>原材料明细!J2</f>
        <v>M4轻卡</v>
      </c>
      <c r="E2" s="159"/>
      <c r="F2" s="175" t="s">
        <v>61</v>
      </c>
      <c r="G2" s="175"/>
    </row>
    <row r="3" spans="1:7" customFormat="1" ht="18.75" customHeight="1">
      <c r="A3" s="45" t="str">
        <f>原材料明细!A3</f>
        <v>零件图号/名称:L168100000539/驾驶员座椅总成</v>
      </c>
      <c r="B3" s="46"/>
      <c r="C3" s="46"/>
      <c r="D3" s="46"/>
      <c r="E3" s="46"/>
      <c r="F3" s="177" t="str">
        <f>原材料明细!N3</f>
        <v>报价填写日期:2024.03.18</v>
      </c>
      <c r="G3" s="177"/>
    </row>
    <row r="4" spans="1:7" ht="27" customHeight="1">
      <c r="A4" s="229" t="s">
        <v>64</v>
      </c>
      <c r="B4" s="229" t="s">
        <v>372</v>
      </c>
      <c r="C4" s="229" t="s">
        <v>373</v>
      </c>
      <c r="D4" s="229" t="s">
        <v>374</v>
      </c>
      <c r="E4" s="229" t="s">
        <v>375</v>
      </c>
      <c r="F4" s="229" t="s">
        <v>376</v>
      </c>
      <c r="G4" s="229" t="s">
        <v>377</v>
      </c>
    </row>
    <row r="5" spans="1:7" ht="27" customHeight="1">
      <c r="A5" s="229"/>
      <c r="B5" s="229"/>
      <c r="C5" s="229"/>
      <c r="D5" s="229"/>
      <c r="E5" s="229"/>
      <c r="F5" s="229"/>
      <c r="G5" s="229"/>
    </row>
    <row r="6" spans="1:7">
      <c r="A6" s="47">
        <v>1</v>
      </c>
      <c r="B6" s="48" t="s">
        <v>37</v>
      </c>
      <c r="C6" s="49">
        <f>D6*汇总表!D17</f>
        <v>4.9937519491772102</v>
      </c>
      <c r="D6" s="50">
        <v>0.01</v>
      </c>
      <c r="E6" s="51">
        <v>0</v>
      </c>
      <c r="F6" s="51">
        <v>0</v>
      </c>
      <c r="G6" s="51">
        <v>0</v>
      </c>
    </row>
    <row r="7" spans="1:7">
      <c r="A7" s="47">
        <v>2</v>
      </c>
      <c r="B7" s="48" t="s">
        <v>38</v>
      </c>
      <c r="C7" s="49">
        <f>D7*汇总表!D17</f>
        <v>4.9937519491772102</v>
      </c>
      <c r="D7" s="50">
        <v>0.01</v>
      </c>
      <c r="E7" s="51">
        <v>0</v>
      </c>
      <c r="F7" s="51">
        <v>0</v>
      </c>
      <c r="G7" s="51">
        <v>0</v>
      </c>
    </row>
    <row r="8" spans="1:7" ht="21" customHeight="1">
      <c r="A8" s="47">
        <v>3</v>
      </c>
      <c r="B8" s="48" t="s">
        <v>378</v>
      </c>
      <c r="C8" s="49">
        <f>D8*汇总表!D17</f>
        <v>4.9937519491772102</v>
      </c>
      <c r="D8" s="50">
        <v>0.01</v>
      </c>
      <c r="E8" s="51">
        <v>0</v>
      </c>
      <c r="F8" s="51">
        <v>0</v>
      </c>
      <c r="G8" s="51">
        <v>0</v>
      </c>
    </row>
    <row r="10" spans="1:7" ht="24.75" customHeight="1">
      <c r="A10" s="227" t="s">
        <v>379</v>
      </c>
      <c r="B10" s="227" t="s">
        <v>380</v>
      </c>
      <c r="C10" s="227"/>
      <c r="D10" s="227"/>
      <c r="E10" s="227"/>
      <c r="F10" s="227"/>
      <c r="G10" s="227"/>
    </row>
    <row r="11" spans="1:7">
      <c r="A11" s="51" t="s">
        <v>64</v>
      </c>
      <c r="B11" s="228" t="s">
        <v>381</v>
      </c>
      <c r="C11" s="228"/>
      <c r="D11" s="228" t="s">
        <v>382</v>
      </c>
      <c r="E11" s="228"/>
      <c r="F11" s="228" t="s">
        <v>383</v>
      </c>
      <c r="G11" s="228"/>
    </row>
    <row r="12" spans="1:7">
      <c r="A12" s="51">
        <v>1</v>
      </c>
      <c r="B12" s="228" t="s">
        <v>384</v>
      </c>
      <c r="C12" s="228"/>
      <c r="D12" s="228">
        <v>0</v>
      </c>
      <c r="E12" s="228"/>
      <c r="F12" s="228">
        <v>0</v>
      </c>
      <c r="G12" s="228"/>
    </row>
    <row r="13" spans="1:7">
      <c r="A13" s="51">
        <v>2</v>
      </c>
      <c r="B13" s="228" t="s">
        <v>385</v>
      </c>
      <c r="C13" s="228"/>
      <c r="D13" s="228">
        <v>0</v>
      </c>
      <c r="E13" s="228"/>
      <c r="F13" s="228">
        <v>0</v>
      </c>
      <c r="G13" s="228"/>
    </row>
    <row r="14" spans="1:7">
      <c r="A14" s="228">
        <v>3</v>
      </c>
      <c r="B14" s="228" t="s">
        <v>386</v>
      </c>
      <c r="C14" s="52" t="s">
        <v>387</v>
      </c>
      <c r="D14" s="228">
        <v>0</v>
      </c>
      <c r="E14" s="228"/>
      <c r="F14" s="228">
        <v>0</v>
      </c>
      <c r="G14" s="228"/>
    </row>
    <row r="15" spans="1:7" ht="24">
      <c r="A15" s="228"/>
      <c r="B15" s="228"/>
      <c r="C15" s="51" t="s">
        <v>388</v>
      </c>
      <c r="D15" s="228">
        <v>0</v>
      </c>
      <c r="E15" s="228"/>
      <c r="F15" s="228">
        <v>0</v>
      </c>
      <c r="G15" s="228"/>
    </row>
    <row r="16" spans="1:7">
      <c r="A16" s="53"/>
      <c r="B16" s="54" t="s">
        <v>325</v>
      </c>
      <c r="C16" s="53"/>
      <c r="D16" s="53"/>
    </row>
    <row r="17" spans="1:4">
      <c r="A17" s="53"/>
      <c r="B17" s="55" t="s">
        <v>389</v>
      </c>
      <c r="C17" s="53"/>
      <c r="D17" s="53"/>
    </row>
    <row r="18" spans="1:4">
      <c r="A18" s="53"/>
      <c r="B18" s="55" t="s">
        <v>390</v>
      </c>
      <c r="C18" s="53"/>
      <c r="D18" s="53"/>
    </row>
    <row r="19" spans="1:4">
      <c r="A19" s="53"/>
      <c r="B19" s="55" t="s">
        <v>391</v>
      </c>
      <c r="C19" s="53"/>
      <c r="D19" s="53"/>
    </row>
    <row r="20" spans="1:4" customFormat="1">
      <c r="B20" t="s">
        <v>392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6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view="pageBreakPreview" zoomScaleNormal="100" workbookViewId="0">
      <selection activeCell="E42" sqref="E42:F42"/>
    </sheetView>
  </sheetViews>
  <sheetFormatPr defaultColWidth="9" defaultRowHeight="14"/>
  <cols>
    <col min="1" max="1" width="4.453125" customWidth="1"/>
    <col min="2" max="2" width="8.6328125" customWidth="1"/>
    <col min="3" max="3" width="8.08984375" customWidth="1"/>
    <col min="4" max="5" width="10.36328125" customWidth="1"/>
    <col min="6" max="6" width="7" customWidth="1"/>
    <col min="7" max="7" width="6.26953125" customWidth="1"/>
    <col min="8" max="8" width="2" customWidth="1"/>
    <col min="9" max="9" width="6.90625" customWidth="1"/>
    <col min="10" max="10" width="6.6328125" customWidth="1"/>
    <col min="11" max="11" width="4.6328125" customWidth="1"/>
    <col min="12" max="12" width="5.453125" customWidth="1"/>
    <col min="13" max="13" width="7.90625" customWidth="1"/>
    <col min="14" max="14" width="10.26953125" customWidth="1"/>
    <col min="15" max="15" width="14.7265625" customWidth="1"/>
  </cols>
  <sheetData>
    <row r="1" spans="1:14" ht="21">
      <c r="A1" s="230" t="s">
        <v>393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18.75" customHeight="1">
      <c r="A2" s="177" t="s">
        <v>57</v>
      </c>
      <c r="B2" s="177"/>
      <c r="C2" s="159" t="s">
        <v>58</v>
      </c>
      <c r="D2" s="159"/>
      <c r="E2" s="159"/>
      <c r="F2" s="13" t="s">
        <v>59</v>
      </c>
      <c r="G2" s="159" t="str">
        <f>原材料明细!J2</f>
        <v>M4轻卡</v>
      </c>
      <c r="H2" s="159"/>
      <c r="I2" s="159"/>
      <c r="J2" s="159"/>
      <c r="K2" s="159"/>
      <c r="L2" s="231" t="s">
        <v>394</v>
      </c>
      <c r="M2" s="232"/>
      <c r="N2" s="233"/>
    </row>
    <row r="3" spans="1:14" ht="18.75" customHeight="1">
      <c r="A3" s="14" t="s">
        <v>296</v>
      </c>
      <c r="B3" s="14"/>
      <c r="C3" s="234" t="str">
        <f>加工明细!D3</f>
        <v>L168100000539/驾驶员座椅总成</v>
      </c>
      <c r="D3" s="235"/>
      <c r="E3" s="235"/>
      <c r="F3" s="235"/>
      <c r="G3" s="235"/>
      <c r="H3" s="235"/>
      <c r="I3" s="235"/>
      <c r="J3" s="235"/>
      <c r="K3" s="236"/>
      <c r="L3" s="237" t="str">
        <f>原材料明细!N3</f>
        <v>报价填写日期:2024.03.18</v>
      </c>
      <c r="M3" s="238"/>
      <c r="N3" s="239"/>
    </row>
    <row r="4" spans="1:14">
      <c r="A4" s="15" t="s">
        <v>395</v>
      </c>
      <c r="B4" s="16"/>
      <c r="C4" s="17"/>
      <c r="D4" s="17"/>
      <c r="E4" s="17"/>
      <c r="F4" s="17"/>
      <c r="G4" s="18"/>
      <c r="H4" s="19"/>
      <c r="I4" s="35" t="s">
        <v>396</v>
      </c>
      <c r="J4" s="24"/>
      <c r="K4" s="24"/>
      <c r="L4" s="24"/>
      <c r="M4" s="24"/>
      <c r="N4" s="36"/>
    </row>
    <row r="5" spans="1:14">
      <c r="A5" s="20" t="s">
        <v>64</v>
      </c>
      <c r="B5" s="240" t="s">
        <v>25</v>
      </c>
      <c r="C5" s="241"/>
      <c r="D5" s="241"/>
      <c r="E5" s="242"/>
      <c r="F5" s="243" t="s">
        <v>397</v>
      </c>
      <c r="G5" s="244"/>
      <c r="H5" s="19"/>
      <c r="I5" s="37" t="s">
        <v>64</v>
      </c>
      <c r="J5" s="245" t="s">
        <v>25</v>
      </c>
      <c r="K5" s="246"/>
      <c r="L5" s="246"/>
      <c r="M5" s="246"/>
      <c r="N5" s="38" t="s">
        <v>397</v>
      </c>
    </row>
    <row r="6" spans="1:14">
      <c r="A6" s="21">
        <v>1</v>
      </c>
      <c r="B6" s="247" t="s">
        <v>398</v>
      </c>
      <c r="C6" s="248"/>
      <c r="D6" s="248"/>
      <c r="E6" s="249"/>
      <c r="F6" s="250" t="s">
        <v>30</v>
      </c>
      <c r="G6" s="251"/>
      <c r="H6" s="19"/>
      <c r="I6" s="27">
        <v>1</v>
      </c>
      <c r="J6" s="252" t="s">
        <v>399</v>
      </c>
      <c r="K6" s="253"/>
      <c r="L6" s="253"/>
      <c r="M6" s="253"/>
      <c r="N6" s="39">
        <v>1410</v>
      </c>
    </row>
    <row r="7" spans="1:14">
      <c r="A7" s="22">
        <v>2</v>
      </c>
      <c r="B7" s="247" t="s">
        <v>400</v>
      </c>
      <c r="C7" s="248"/>
      <c r="D7" s="248"/>
      <c r="E7" s="249"/>
      <c r="F7" s="250" t="s">
        <v>30</v>
      </c>
      <c r="G7" s="251"/>
      <c r="H7" s="19"/>
      <c r="I7" s="27">
        <v>2</v>
      </c>
      <c r="J7" s="252" t="s">
        <v>401</v>
      </c>
      <c r="K7" s="253"/>
      <c r="L7" s="253"/>
      <c r="M7" s="253"/>
      <c r="N7" s="39">
        <v>1080</v>
      </c>
    </row>
    <row r="8" spans="1:14">
      <c r="A8" s="22">
        <v>3</v>
      </c>
      <c r="B8" s="247" t="s">
        <v>402</v>
      </c>
      <c r="C8" s="248"/>
      <c r="D8" s="248"/>
      <c r="E8" s="249"/>
      <c r="F8" s="250">
        <v>0</v>
      </c>
      <c r="G8" s="251"/>
      <c r="H8" s="19"/>
      <c r="I8" s="27">
        <v>3</v>
      </c>
      <c r="J8" s="252" t="s">
        <v>403</v>
      </c>
      <c r="K8" s="253"/>
      <c r="L8" s="253"/>
      <c r="M8" s="253"/>
      <c r="N8" s="39">
        <v>900</v>
      </c>
    </row>
    <row r="9" spans="1:14">
      <c r="A9" s="21">
        <v>4</v>
      </c>
      <c r="B9" s="247" t="s">
        <v>404</v>
      </c>
      <c r="C9" s="248"/>
      <c r="D9" s="248"/>
      <c r="E9" s="249"/>
      <c r="F9" s="250">
        <v>0</v>
      </c>
      <c r="G9" s="251"/>
      <c r="H9" s="19"/>
      <c r="I9" s="27">
        <v>4</v>
      </c>
      <c r="J9" s="252" t="s">
        <v>405</v>
      </c>
      <c r="K9" s="253"/>
      <c r="L9" s="253"/>
      <c r="M9" s="253"/>
      <c r="N9" s="39" t="s">
        <v>30</v>
      </c>
    </row>
    <row r="10" spans="1:14">
      <c r="A10" s="22">
        <v>5</v>
      </c>
      <c r="B10" s="247" t="s">
        <v>406</v>
      </c>
      <c r="C10" s="248"/>
      <c r="D10" s="248"/>
      <c r="E10" s="249"/>
      <c r="F10" s="254">
        <v>0</v>
      </c>
      <c r="G10" s="255"/>
      <c r="H10" s="19"/>
      <c r="I10" s="27">
        <v>5</v>
      </c>
      <c r="J10" s="252" t="s">
        <v>407</v>
      </c>
      <c r="K10" s="253"/>
      <c r="L10" s="253"/>
      <c r="M10" s="253"/>
      <c r="N10" s="39">
        <v>0</v>
      </c>
    </row>
    <row r="11" spans="1:14">
      <c r="A11" s="23" t="s">
        <v>408</v>
      </c>
      <c r="B11" s="24"/>
      <c r="C11" s="24"/>
      <c r="D11" s="24"/>
      <c r="E11" s="24"/>
      <c r="F11" s="25"/>
      <c r="G11" s="26"/>
      <c r="H11" s="19"/>
      <c r="I11" s="27">
        <v>6</v>
      </c>
      <c r="J11" s="252" t="s">
        <v>409</v>
      </c>
      <c r="K11" s="253"/>
      <c r="L11" s="253"/>
      <c r="M11" s="253"/>
      <c r="N11" s="39">
        <v>0</v>
      </c>
    </row>
    <row r="12" spans="1:14">
      <c r="A12" s="22">
        <v>1</v>
      </c>
      <c r="B12" s="247" t="s">
        <v>410</v>
      </c>
      <c r="C12" s="248"/>
      <c r="D12" s="248"/>
      <c r="E12" s="249"/>
      <c r="F12" s="256" t="s">
        <v>30</v>
      </c>
      <c r="G12" s="251"/>
      <c r="H12" s="19"/>
      <c r="I12" s="27">
        <v>7</v>
      </c>
      <c r="J12" s="252" t="s">
        <v>411</v>
      </c>
      <c r="K12" s="253"/>
      <c r="L12" s="253"/>
      <c r="M12" s="253"/>
      <c r="N12" s="39">
        <v>120000</v>
      </c>
    </row>
    <row r="13" spans="1:14">
      <c r="A13" s="22">
        <v>2</v>
      </c>
      <c r="B13" s="247" t="s">
        <v>412</v>
      </c>
      <c r="C13" s="248"/>
      <c r="D13" s="248"/>
      <c r="E13" s="249"/>
      <c r="F13" s="256" t="s">
        <v>30</v>
      </c>
      <c r="G13" s="251"/>
      <c r="H13" s="19"/>
      <c r="I13" s="27">
        <v>8</v>
      </c>
      <c r="J13" s="252" t="s">
        <v>413</v>
      </c>
      <c r="K13" s="253"/>
      <c r="L13" s="253"/>
      <c r="M13" s="253"/>
      <c r="N13" s="39">
        <v>4</v>
      </c>
    </row>
    <row r="14" spans="1:14">
      <c r="A14" s="22">
        <v>3</v>
      </c>
      <c r="B14" s="247" t="s">
        <v>414</v>
      </c>
      <c r="C14" s="248"/>
      <c r="D14" s="248"/>
      <c r="E14" s="249"/>
      <c r="F14" s="256">
        <v>0</v>
      </c>
      <c r="G14" s="251"/>
      <c r="H14" s="19"/>
      <c r="I14" s="27">
        <v>9</v>
      </c>
      <c r="J14" s="252" t="s">
        <v>415</v>
      </c>
      <c r="K14" s="253"/>
      <c r="L14" s="253"/>
      <c r="M14" s="253"/>
      <c r="N14" s="39">
        <v>100000</v>
      </c>
    </row>
    <row r="15" spans="1:14">
      <c r="A15" s="22">
        <v>4</v>
      </c>
      <c r="B15" s="247" t="s">
        <v>416</v>
      </c>
      <c r="C15" s="248"/>
      <c r="D15" s="248"/>
      <c r="E15" s="249"/>
      <c r="F15" s="256">
        <v>0</v>
      </c>
      <c r="G15" s="251"/>
      <c r="H15" s="19"/>
      <c r="I15" s="27">
        <v>10</v>
      </c>
      <c r="J15" s="252" t="s">
        <v>417</v>
      </c>
      <c r="K15" s="253"/>
      <c r="L15" s="253"/>
      <c r="M15" s="253"/>
      <c r="N15" s="40">
        <f>N12/N14</f>
        <v>1.2</v>
      </c>
    </row>
    <row r="16" spans="1:14">
      <c r="A16" s="22">
        <v>5</v>
      </c>
      <c r="B16" s="247" t="s">
        <v>418</v>
      </c>
      <c r="C16" s="248"/>
      <c r="D16" s="248"/>
      <c r="E16" s="249"/>
      <c r="F16" s="254">
        <v>0</v>
      </c>
      <c r="G16" s="255"/>
      <c r="H16" s="19"/>
      <c r="I16" s="19"/>
      <c r="J16" s="19"/>
      <c r="K16" s="19"/>
      <c r="L16" s="19"/>
      <c r="M16" s="19"/>
      <c r="N16" s="41"/>
    </row>
    <row r="17" spans="1:14">
      <c r="A17" s="257" t="s">
        <v>419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9"/>
    </row>
    <row r="18" spans="1:14" ht="24" customHeight="1">
      <c r="A18" s="260" t="s">
        <v>420</v>
      </c>
      <c r="B18" s="261"/>
      <c r="C18" s="28" t="s">
        <v>421</v>
      </c>
      <c r="D18" s="262" t="s">
        <v>422</v>
      </c>
      <c r="E18" s="263"/>
      <c r="F18" s="28" t="s">
        <v>423</v>
      </c>
      <c r="G18" s="28" t="s">
        <v>424</v>
      </c>
      <c r="H18" s="264" t="s">
        <v>425</v>
      </c>
      <c r="I18" s="265"/>
      <c r="J18" s="266" t="s">
        <v>426</v>
      </c>
      <c r="K18" s="267"/>
      <c r="L18" s="267"/>
      <c r="M18" s="262" t="s">
        <v>427</v>
      </c>
      <c r="N18" s="268"/>
    </row>
    <row r="19" spans="1:14">
      <c r="A19" s="269" t="s">
        <v>428</v>
      </c>
      <c r="B19" s="261"/>
      <c r="C19" s="29" t="s">
        <v>30</v>
      </c>
      <c r="D19" s="261" t="s">
        <v>30</v>
      </c>
      <c r="E19" s="261"/>
      <c r="F19" s="30" t="s">
        <v>30</v>
      </c>
      <c r="G19" s="27">
        <v>0</v>
      </c>
      <c r="H19" s="256">
        <v>0</v>
      </c>
      <c r="I19" s="251"/>
      <c r="J19" s="261">
        <v>0</v>
      </c>
      <c r="K19" s="261"/>
      <c r="L19" s="261"/>
      <c r="M19" s="270">
        <v>0</v>
      </c>
      <c r="N19" s="271"/>
    </row>
    <row r="20" spans="1:14">
      <c r="A20" s="272" t="s">
        <v>429</v>
      </c>
      <c r="B20" s="273"/>
      <c r="C20" s="29" t="s">
        <v>30</v>
      </c>
      <c r="D20" s="261" t="s">
        <v>30</v>
      </c>
      <c r="E20" s="261"/>
      <c r="F20" s="30" t="s">
        <v>30</v>
      </c>
      <c r="G20" s="27">
        <v>0</v>
      </c>
      <c r="H20" s="256">
        <v>0</v>
      </c>
      <c r="I20" s="251"/>
      <c r="J20" s="261">
        <v>0</v>
      </c>
      <c r="K20" s="261"/>
      <c r="L20" s="261"/>
      <c r="M20" s="270">
        <v>0</v>
      </c>
      <c r="N20" s="271"/>
    </row>
    <row r="21" spans="1:14">
      <c r="A21" s="269" t="s">
        <v>430</v>
      </c>
      <c r="B21" s="261"/>
      <c r="C21" s="29" t="s">
        <v>30</v>
      </c>
      <c r="D21" s="261" t="s">
        <v>30</v>
      </c>
      <c r="E21" s="261"/>
      <c r="F21" s="30" t="s">
        <v>30</v>
      </c>
      <c r="G21" s="27">
        <v>0</v>
      </c>
      <c r="H21" s="256">
        <v>0</v>
      </c>
      <c r="I21" s="251"/>
      <c r="J21" s="261">
        <v>0</v>
      </c>
      <c r="K21" s="261"/>
      <c r="L21" s="261"/>
      <c r="M21" s="270">
        <v>0</v>
      </c>
      <c r="N21" s="271"/>
    </row>
    <row r="22" spans="1:14">
      <c r="A22" s="269" t="s">
        <v>431</v>
      </c>
      <c r="B22" s="261"/>
      <c r="C22" s="29" t="s">
        <v>30</v>
      </c>
      <c r="D22" s="261" t="s">
        <v>30</v>
      </c>
      <c r="E22" s="261"/>
      <c r="F22" s="30" t="s">
        <v>30</v>
      </c>
      <c r="G22" s="27">
        <v>0</v>
      </c>
      <c r="H22" s="256">
        <v>0</v>
      </c>
      <c r="I22" s="251"/>
      <c r="J22" s="261">
        <v>0</v>
      </c>
      <c r="K22" s="261"/>
      <c r="L22" s="261"/>
      <c r="M22" s="270">
        <v>0</v>
      </c>
      <c r="N22" s="271"/>
    </row>
    <row r="23" spans="1:14">
      <c r="A23" s="269" t="s">
        <v>432</v>
      </c>
      <c r="B23" s="261"/>
      <c r="C23" s="29" t="s">
        <v>30</v>
      </c>
      <c r="D23" s="261" t="s">
        <v>30</v>
      </c>
      <c r="E23" s="261"/>
      <c r="F23" s="30" t="s">
        <v>30</v>
      </c>
      <c r="G23" s="27">
        <v>0</v>
      </c>
      <c r="H23" s="256">
        <v>0</v>
      </c>
      <c r="I23" s="251"/>
      <c r="J23" s="261">
        <v>0</v>
      </c>
      <c r="K23" s="261"/>
      <c r="L23" s="261"/>
      <c r="M23" s="270">
        <v>0</v>
      </c>
      <c r="N23" s="271"/>
    </row>
    <row r="24" spans="1:14">
      <c r="A24" s="269" t="s">
        <v>433</v>
      </c>
      <c r="B24" s="261"/>
      <c r="C24" s="29" t="s">
        <v>30</v>
      </c>
      <c r="D24" s="261" t="s">
        <v>30</v>
      </c>
      <c r="E24" s="261"/>
      <c r="F24" s="30" t="s">
        <v>30</v>
      </c>
      <c r="G24" s="27">
        <v>0</v>
      </c>
      <c r="H24" s="256">
        <v>0</v>
      </c>
      <c r="I24" s="251"/>
      <c r="J24" s="261">
        <v>0</v>
      </c>
      <c r="K24" s="261"/>
      <c r="L24" s="261"/>
      <c r="M24" s="270">
        <v>0</v>
      </c>
      <c r="N24" s="271"/>
    </row>
    <row r="25" spans="1:14">
      <c r="A25" s="269" t="s">
        <v>434</v>
      </c>
      <c r="B25" s="261"/>
      <c r="C25" s="29" t="s">
        <v>30</v>
      </c>
      <c r="D25" s="261" t="s">
        <v>30</v>
      </c>
      <c r="E25" s="261"/>
      <c r="F25" s="30" t="s">
        <v>30</v>
      </c>
      <c r="G25" s="27">
        <v>0</v>
      </c>
      <c r="H25" s="256">
        <v>0</v>
      </c>
      <c r="I25" s="251"/>
      <c r="J25" s="261">
        <v>0</v>
      </c>
      <c r="K25" s="261"/>
      <c r="L25" s="261"/>
      <c r="M25" s="270">
        <v>0</v>
      </c>
      <c r="N25" s="271"/>
    </row>
    <row r="26" spans="1:14">
      <c r="A26" s="269" t="s">
        <v>435</v>
      </c>
      <c r="B26" s="261"/>
      <c r="C26" s="29" t="s">
        <v>30</v>
      </c>
      <c r="D26" s="261" t="s">
        <v>30</v>
      </c>
      <c r="E26" s="261"/>
      <c r="F26" s="30" t="s">
        <v>30</v>
      </c>
      <c r="G26" s="27">
        <v>0</v>
      </c>
      <c r="H26" s="256">
        <v>0</v>
      </c>
      <c r="I26" s="251"/>
      <c r="J26" s="261">
        <v>0</v>
      </c>
      <c r="K26" s="261"/>
      <c r="L26" s="261"/>
      <c r="M26" s="270">
        <v>0</v>
      </c>
      <c r="N26" s="271"/>
    </row>
    <row r="27" spans="1:14">
      <c r="A27" s="269" t="s">
        <v>436</v>
      </c>
      <c r="B27" s="261"/>
      <c r="C27" s="29" t="s">
        <v>30</v>
      </c>
      <c r="D27" s="261" t="s">
        <v>30</v>
      </c>
      <c r="E27" s="261"/>
      <c r="F27" s="30" t="s">
        <v>30</v>
      </c>
      <c r="G27" s="27">
        <v>0</v>
      </c>
      <c r="H27" s="256">
        <v>0</v>
      </c>
      <c r="I27" s="251"/>
      <c r="J27" s="261">
        <v>0</v>
      </c>
      <c r="K27" s="261"/>
      <c r="L27" s="261"/>
      <c r="M27" s="270">
        <v>0</v>
      </c>
      <c r="N27" s="271"/>
    </row>
    <row r="28" spans="1:14">
      <c r="A28" s="274" t="s">
        <v>437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6"/>
      <c r="M28" s="277">
        <f>SUMIF(M19:N27,"&lt;9E+307")</f>
        <v>0</v>
      </c>
      <c r="N28" s="278"/>
    </row>
    <row r="29" spans="1:14">
      <c r="A29" s="279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</row>
    <row r="30" spans="1:14">
      <c r="A30" s="282" t="s">
        <v>438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4"/>
      <c r="M30" s="285">
        <f>N15</f>
        <v>1.2</v>
      </c>
      <c r="N30" s="286"/>
    </row>
    <row r="31" spans="1:14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</row>
    <row r="32" spans="1:14">
      <c r="A32" s="287" t="s">
        <v>439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9"/>
    </row>
    <row r="33" spans="1:14" ht="26">
      <c r="A33" s="290" t="s">
        <v>440</v>
      </c>
      <c r="B33" s="290"/>
      <c r="C33" s="291" t="s">
        <v>441</v>
      </c>
      <c r="D33" s="291"/>
      <c r="E33" s="31" t="s">
        <v>442</v>
      </c>
      <c r="F33" s="178">
        <v>10</v>
      </c>
      <c r="G33" s="178"/>
      <c r="H33" s="178"/>
      <c r="I33" s="290" t="s">
        <v>443</v>
      </c>
      <c r="J33" s="290"/>
      <c r="K33" s="290"/>
      <c r="L33" s="290"/>
      <c r="M33" s="178">
        <v>36</v>
      </c>
      <c r="N33" s="178"/>
    </row>
    <row r="34" spans="1:14" ht="26">
      <c r="A34" s="290" t="s">
        <v>444</v>
      </c>
      <c r="B34" s="290"/>
      <c r="C34" s="291" t="s">
        <v>445</v>
      </c>
      <c r="D34" s="291"/>
      <c r="E34" s="31" t="s">
        <v>446</v>
      </c>
      <c r="F34" s="178" t="s">
        <v>447</v>
      </c>
      <c r="G34" s="178"/>
      <c r="H34" s="178"/>
      <c r="I34" s="290" t="s">
        <v>448</v>
      </c>
      <c r="J34" s="290"/>
      <c r="K34" s="290"/>
      <c r="L34" s="290"/>
      <c r="M34" s="178">
        <v>144</v>
      </c>
      <c r="N34" s="178"/>
    </row>
    <row r="35" spans="1:14">
      <c r="A35" s="290" t="s">
        <v>449</v>
      </c>
      <c r="B35" s="290"/>
      <c r="C35" s="291">
        <v>400</v>
      </c>
      <c r="D35" s="291"/>
      <c r="E35" s="291" t="s">
        <v>450</v>
      </c>
      <c r="F35" s="178" t="s">
        <v>451</v>
      </c>
      <c r="G35" s="178"/>
      <c r="H35" s="178"/>
      <c r="I35" s="290" t="s">
        <v>452</v>
      </c>
      <c r="J35" s="290"/>
      <c r="K35" s="290"/>
      <c r="L35" s="290"/>
      <c r="M35" s="178">
        <v>3000</v>
      </c>
      <c r="N35" s="178"/>
    </row>
    <row r="36" spans="1:14">
      <c r="A36" s="290" t="s">
        <v>453</v>
      </c>
      <c r="B36" s="290"/>
      <c r="C36" s="291" t="s">
        <v>30</v>
      </c>
      <c r="D36" s="291"/>
      <c r="E36" s="291"/>
      <c r="F36" s="178"/>
      <c r="G36" s="178"/>
      <c r="H36" s="178"/>
      <c r="I36" s="290" t="s">
        <v>454</v>
      </c>
      <c r="J36" s="290"/>
      <c r="K36" s="290"/>
      <c r="L36" s="290"/>
      <c r="M36" s="277">
        <f>M35/M34</f>
        <v>20.8333333333333</v>
      </c>
      <c r="N36" s="277"/>
    </row>
    <row r="37" spans="1:14" ht="13.5" customHeight="1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3"/>
    </row>
    <row r="38" spans="1:14" ht="19.5" customHeight="1">
      <c r="A38" s="294" t="s">
        <v>455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6"/>
    </row>
    <row r="39" spans="1:14">
      <c r="A39" s="297" t="s">
        <v>456</v>
      </c>
      <c r="B39" s="297"/>
      <c r="C39" s="297"/>
      <c r="D39" s="297"/>
      <c r="E39" s="178" t="s">
        <v>30</v>
      </c>
      <c r="F39" s="178"/>
      <c r="G39" s="178" t="s">
        <v>325</v>
      </c>
      <c r="H39" s="178" t="s">
        <v>30</v>
      </c>
      <c r="I39" s="178"/>
      <c r="J39" s="178"/>
      <c r="K39" s="178"/>
      <c r="L39" s="178"/>
      <c r="M39" s="178"/>
      <c r="N39" s="178"/>
    </row>
    <row r="40" spans="1:14">
      <c r="A40" s="297" t="s">
        <v>457</v>
      </c>
      <c r="B40" s="297"/>
      <c r="C40" s="297"/>
      <c r="D40" s="297"/>
      <c r="E40" s="178">
        <v>0</v>
      </c>
      <c r="F40" s="178"/>
      <c r="G40" s="178"/>
      <c r="H40" s="178"/>
      <c r="I40" s="178"/>
      <c r="J40" s="178"/>
      <c r="K40" s="178"/>
      <c r="L40" s="178"/>
      <c r="M40" s="178"/>
      <c r="N40" s="178"/>
    </row>
    <row r="41" spans="1:14" ht="13.5" customHeight="1">
      <c r="A41" s="297" t="s">
        <v>458</v>
      </c>
      <c r="B41" s="297"/>
      <c r="C41" s="297"/>
      <c r="D41" s="297"/>
      <c r="E41" s="178">
        <v>0</v>
      </c>
      <c r="F41" s="178"/>
      <c r="G41" s="178"/>
      <c r="H41" s="178"/>
      <c r="I41" s="178"/>
      <c r="J41" s="178"/>
      <c r="K41" s="178"/>
      <c r="L41" s="178"/>
      <c r="M41" s="178"/>
      <c r="N41" s="178"/>
    </row>
    <row r="42" spans="1:14">
      <c r="A42" s="298" t="s">
        <v>459</v>
      </c>
      <c r="B42" s="298"/>
      <c r="C42" s="298"/>
      <c r="D42" s="298"/>
      <c r="E42" s="299">
        <v>0</v>
      </c>
      <c r="F42" s="299"/>
      <c r="G42" s="178"/>
      <c r="H42" s="178"/>
      <c r="I42" s="178"/>
      <c r="J42" s="178"/>
      <c r="K42" s="178"/>
      <c r="L42" s="178"/>
      <c r="M42" s="178"/>
      <c r="N42" s="178"/>
    </row>
    <row r="43" spans="1:14">
      <c r="A43" s="300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2"/>
    </row>
    <row r="44" spans="1:14">
      <c r="A44" s="282" t="s">
        <v>460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4"/>
      <c r="M44" s="303">
        <f>M36+E42</f>
        <v>20.8333333333333</v>
      </c>
      <c r="N44" s="303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42"/>
      <c r="K45" s="43"/>
      <c r="L45" s="43"/>
    </row>
    <row r="46" spans="1:14">
      <c r="B46" t="s">
        <v>461</v>
      </c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68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"/>
  <sheetViews>
    <sheetView view="pageBreakPreview" zoomScaleNormal="100" workbookViewId="0">
      <selection activeCell="K21" sqref="K21"/>
    </sheetView>
  </sheetViews>
  <sheetFormatPr defaultColWidth="9" defaultRowHeight="14"/>
  <cols>
    <col min="1" max="1" width="4.26953125" customWidth="1"/>
    <col min="2" max="2" width="7.36328125" style="1" customWidth="1"/>
    <col min="3" max="3" width="8.36328125" style="1" customWidth="1"/>
    <col min="4" max="4" width="10.08984375" customWidth="1"/>
    <col min="5" max="5" width="7.6328125" customWidth="1"/>
    <col min="6" max="6" width="6.08984375" customWidth="1"/>
    <col min="7" max="7" width="10.453125" customWidth="1"/>
    <col min="8" max="8" width="9.36328125" customWidth="1"/>
    <col min="10" max="11" width="6.7265625" customWidth="1"/>
    <col min="12" max="12" width="8" customWidth="1"/>
    <col min="13" max="13" width="11.26953125" customWidth="1"/>
    <col min="14" max="14" width="14" customWidth="1"/>
    <col min="15" max="15" width="8.26953125" customWidth="1"/>
    <col min="16" max="16" width="8.7265625" customWidth="1"/>
    <col min="17" max="17" width="10.453125" customWidth="1"/>
  </cols>
  <sheetData>
    <row r="1" spans="1:21" ht="21">
      <c r="A1" s="304" t="s">
        <v>462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12"/>
      <c r="S1" s="12"/>
      <c r="T1" s="12"/>
      <c r="U1" s="12"/>
    </row>
    <row r="2" spans="1:21">
      <c r="A2" s="214" t="s">
        <v>295</v>
      </c>
      <c r="B2" s="214"/>
      <c r="C2" s="214"/>
      <c r="D2" s="205" t="s">
        <v>58</v>
      </c>
      <c r="E2" s="205"/>
      <c r="F2" s="205"/>
      <c r="G2" s="205"/>
      <c r="H2" s="2" t="s">
        <v>59</v>
      </c>
      <c r="I2" s="159" t="str">
        <f>原材料明细!J2</f>
        <v>M4轻卡</v>
      </c>
      <c r="J2" s="159"/>
      <c r="K2" s="159"/>
      <c r="L2" s="159"/>
      <c r="M2" s="305" t="s">
        <v>394</v>
      </c>
      <c r="N2" s="305"/>
      <c r="O2" s="305"/>
      <c r="P2" s="305"/>
      <c r="Q2" s="305"/>
    </row>
    <row r="3" spans="1:21">
      <c r="A3" s="187" t="s">
        <v>296</v>
      </c>
      <c r="B3" s="187"/>
      <c r="C3" s="187"/>
      <c r="D3" s="306" t="str">
        <f>加工明细!D3</f>
        <v>L168100000539/驾驶员座椅总成</v>
      </c>
      <c r="E3" s="306"/>
      <c r="F3" s="306"/>
      <c r="G3" s="306"/>
      <c r="H3" s="306"/>
      <c r="I3" s="306"/>
      <c r="J3" s="306"/>
      <c r="K3" s="306"/>
      <c r="L3" s="306"/>
      <c r="M3" s="214" t="str">
        <f>原材料明细!N3</f>
        <v>报价填写日期:2024.03.18</v>
      </c>
      <c r="N3" s="214"/>
      <c r="O3" s="214"/>
      <c r="P3" s="214"/>
      <c r="Q3" s="214"/>
    </row>
    <row r="4" spans="1:21" ht="13.5" customHeight="1">
      <c r="A4" s="307" t="s">
        <v>64</v>
      </c>
      <c r="B4" s="307" t="s">
        <v>66</v>
      </c>
      <c r="C4" s="307" t="s">
        <v>463</v>
      </c>
      <c r="D4" s="307" t="s">
        <v>299</v>
      </c>
      <c r="E4" s="307" t="s">
        <v>284</v>
      </c>
      <c r="F4" s="307" t="s">
        <v>464</v>
      </c>
      <c r="G4" s="307" t="s">
        <v>465</v>
      </c>
      <c r="H4" s="307" t="s">
        <v>466</v>
      </c>
      <c r="I4" s="307" t="s">
        <v>467</v>
      </c>
      <c r="J4" s="307" t="s">
        <v>468</v>
      </c>
      <c r="K4" s="307"/>
      <c r="L4" s="308" t="s">
        <v>469</v>
      </c>
      <c r="M4" s="308"/>
      <c r="N4" s="308"/>
      <c r="O4" s="309" t="s">
        <v>470</v>
      </c>
      <c r="P4" s="309" t="s">
        <v>471</v>
      </c>
      <c r="Q4" s="309" t="s">
        <v>28</v>
      </c>
    </row>
    <row r="5" spans="1:21" ht="24" customHeight="1">
      <c r="A5" s="307"/>
      <c r="B5" s="307"/>
      <c r="C5" s="307"/>
      <c r="D5" s="307"/>
      <c r="E5" s="307"/>
      <c r="F5" s="307"/>
      <c r="G5" s="307"/>
      <c r="H5" s="307"/>
      <c r="I5" s="307"/>
      <c r="J5" s="3" t="s">
        <v>73</v>
      </c>
      <c r="K5" s="3" t="s">
        <v>472</v>
      </c>
      <c r="L5" s="3" t="s">
        <v>473</v>
      </c>
      <c r="M5" s="5" t="s">
        <v>474</v>
      </c>
      <c r="N5" s="5" t="s">
        <v>134</v>
      </c>
      <c r="O5" s="310"/>
      <c r="P5" s="310"/>
      <c r="Q5" s="310"/>
    </row>
    <row r="6" spans="1:21">
      <c r="A6" s="3">
        <v>1</v>
      </c>
      <c r="B6" s="3" t="s">
        <v>30</v>
      </c>
      <c r="C6" s="3" t="s">
        <v>30</v>
      </c>
      <c r="D6" s="3" t="s">
        <v>30</v>
      </c>
      <c r="E6" s="3" t="s">
        <v>30</v>
      </c>
      <c r="F6" s="3" t="s">
        <v>475</v>
      </c>
      <c r="G6" s="3" t="s">
        <v>476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  <c r="M6" s="3" t="s">
        <v>30</v>
      </c>
      <c r="N6" s="7">
        <v>160000</v>
      </c>
      <c r="O6" s="3">
        <v>100000</v>
      </c>
      <c r="P6" s="8">
        <f t="shared" ref="P6:P12" si="0">N6/O6</f>
        <v>1.6</v>
      </c>
      <c r="Q6" s="4" t="s">
        <v>30</v>
      </c>
    </row>
    <row r="7" spans="1:21">
      <c r="A7" s="3">
        <v>2</v>
      </c>
      <c r="B7" s="3" t="s">
        <v>30</v>
      </c>
      <c r="C7" s="3" t="s">
        <v>30</v>
      </c>
      <c r="D7" s="3" t="s">
        <v>30</v>
      </c>
      <c r="E7" s="3" t="s">
        <v>30</v>
      </c>
      <c r="F7" s="3" t="s">
        <v>477</v>
      </c>
      <c r="G7" s="3" t="s">
        <v>478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7">
        <v>139250</v>
      </c>
      <c r="O7" s="3">
        <v>100000</v>
      </c>
      <c r="P7" s="8">
        <f t="shared" si="0"/>
        <v>1.3925000000000001</v>
      </c>
      <c r="Q7" s="4" t="s">
        <v>30</v>
      </c>
    </row>
    <row r="8" spans="1:21">
      <c r="A8" s="3">
        <v>3</v>
      </c>
      <c r="B8" s="3" t="s">
        <v>30</v>
      </c>
      <c r="C8" s="3" t="s">
        <v>30</v>
      </c>
      <c r="D8" s="3" t="s">
        <v>30</v>
      </c>
      <c r="E8" s="3" t="s">
        <v>30</v>
      </c>
      <c r="F8" s="3" t="s">
        <v>477</v>
      </c>
      <c r="G8" s="3" t="s">
        <v>479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7">
        <v>716024.5</v>
      </c>
      <c r="O8" s="3">
        <v>100000</v>
      </c>
      <c r="P8" s="8">
        <f t="shared" si="0"/>
        <v>7.1602449999999997</v>
      </c>
      <c r="Q8" s="4" t="s">
        <v>30</v>
      </c>
    </row>
    <row r="9" spans="1:21">
      <c r="A9" s="3">
        <v>4</v>
      </c>
      <c r="B9" s="3" t="s">
        <v>30</v>
      </c>
      <c r="C9" s="3" t="s">
        <v>30</v>
      </c>
      <c r="D9" s="3" t="s">
        <v>30</v>
      </c>
      <c r="E9" s="3" t="s">
        <v>30</v>
      </c>
      <c r="F9" s="3" t="s">
        <v>477</v>
      </c>
      <c r="G9" s="3" t="s">
        <v>480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7">
        <v>813250</v>
      </c>
      <c r="O9" s="3">
        <v>100000</v>
      </c>
      <c r="P9" s="8">
        <f t="shared" si="0"/>
        <v>8.1325000000000003</v>
      </c>
      <c r="Q9" s="4" t="s">
        <v>30</v>
      </c>
    </row>
    <row r="10" spans="1:21" ht="26">
      <c r="A10" s="3">
        <v>5</v>
      </c>
      <c r="B10" s="3" t="s">
        <v>30</v>
      </c>
      <c r="C10" s="3" t="s">
        <v>30</v>
      </c>
      <c r="D10" s="3" t="s">
        <v>30</v>
      </c>
      <c r="E10" s="3" t="s">
        <v>30</v>
      </c>
      <c r="F10" s="3" t="s">
        <v>481</v>
      </c>
      <c r="G10" s="3" t="s">
        <v>482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7">
        <v>23000</v>
      </c>
      <c r="O10" s="3">
        <v>100000</v>
      </c>
      <c r="P10" s="8">
        <f t="shared" si="0"/>
        <v>0.23</v>
      </c>
      <c r="Q10" s="4" t="s">
        <v>30</v>
      </c>
    </row>
    <row r="11" spans="1:21">
      <c r="A11" s="3">
        <v>6</v>
      </c>
      <c r="B11" s="3" t="s">
        <v>30</v>
      </c>
      <c r="C11" s="3" t="s">
        <v>30</v>
      </c>
      <c r="D11" s="3" t="s">
        <v>30</v>
      </c>
      <c r="E11" s="3" t="s">
        <v>30</v>
      </c>
      <c r="F11" s="3" t="s">
        <v>30</v>
      </c>
      <c r="G11" s="3" t="s">
        <v>483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7">
        <v>86980</v>
      </c>
      <c r="O11" s="3">
        <v>100000</v>
      </c>
      <c r="P11" s="8">
        <f t="shared" si="0"/>
        <v>0.86980000000000002</v>
      </c>
      <c r="Q11" s="4" t="s">
        <v>30</v>
      </c>
    </row>
    <row r="12" spans="1:21">
      <c r="A12" s="3">
        <v>7</v>
      </c>
      <c r="B12" s="3" t="s">
        <v>30</v>
      </c>
      <c r="C12" s="3" t="s">
        <v>30</v>
      </c>
      <c r="D12" s="3" t="s">
        <v>30</v>
      </c>
      <c r="E12" s="3" t="s">
        <v>30</v>
      </c>
      <c r="F12" s="3" t="s">
        <v>30</v>
      </c>
      <c r="G12" s="3" t="s">
        <v>484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  <c r="M12" s="3" t="s">
        <v>30</v>
      </c>
      <c r="N12" s="7">
        <v>80000</v>
      </c>
      <c r="O12" s="3">
        <v>100000</v>
      </c>
      <c r="P12" s="8">
        <f t="shared" si="0"/>
        <v>0.8</v>
      </c>
      <c r="Q12" s="4" t="s">
        <v>30</v>
      </c>
    </row>
    <row r="13" spans="1:21">
      <c r="A13" s="307" t="s">
        <v>134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9">
        <f>SUM(L6:L6)</f>
        <v>0</v>
      </c>
      <c r="M13" s="9">
        <f>SUM(M6:M6)</f>
        <v>0</v>
      </c>
      <c r="N13" s="10">
        <f>SUM(N6:N12)</f>
        <v>2018504.5</v>
      </c>
      <c r="O13" s="6">
        <v>0</v>
      </c>
      <c r="P13" s="11">
        <f>SUM(P6:P12)</f>
        <v>20.185044999999999</v>
      </c>
      <c r="Q13" s="4" t="s">
        <v>30</v>
      </c>
    </row>
    <row r="15" spans="1:21">
      <c r="B15" t="s">
        <v>485</v>
      </c>
    </row>
  </sheetData>
  <mergeCells count="23">
    <mergeCell ref="A13: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68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2024-03-19T02:39:34Z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2052-12.1.0.16250</vt:lpwstr>
  </property>
  <property fmtid="{D5CDD505-2E9C-101B-9397-08002B2CF9AE}" pid="1186" name="ICV">
    <vt:lpwstr>201DCAA095914411974B4A517612DBB7</vt:lpwstr>
  </property>
</Properties>
</file>