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机器设备" sheetId="1" r:id="rId1"/>
    <sheet name="车辆" sheetId="2" r:id="rId2"/>
    <sheet name="电子设备" sheetId="3" r:id="rId3"/>
    <sheet name="原材料" sheetId="4" r:id="rId4"/>
    <sheet name="库存商品" sheetId="5" r:id="rId5"/>
  </sheets>
  <externalReferences>
    <externalReference r:id="rId7"/>
  </externalReferences>
  <definedNames>
    <definedName name="_xlnm._FilterDatabase" localSheetId="3" hidden="1">原材料!$A$7:$T$19</definedName>
    <definedName name="Mark_车辆_备注" localSheetId="1">车辆!$AC$5</definedName>
    <definedName name="Mark_车辆_产品类别" localSheetId="1">车辆!#REF!</definedName>
    <definedName name="Mark_车辆_车辆购置税" localSheetId="1">车辆!#REF!</definedName>
    <definedName name="Mark_车辆_车辆类型" localSheetId="1">车辆!#REF!</definedName>
    <definedName name="Mark_车辆_车辆名称" localSheetId="1">车辆!$E$5</definedName>
    <definedName name="Mark_车辆_车辆牌号" localSheetId="1">车辆!$D$5</definedName>
    <definedName name="Mark_车辆_成新率" localSheetId="1">车辆!#REF!</definedName>
    <definedName name="Mark_车辆_成新率测算" localSheetId="1">车辆!#REF!</definedName>
    <definedName name="Mark_车辆_初始登记日期" localSheetId="1">车辆!$M$5</definedName>
    <definedName name="Mark_车辆_调整系数" localSheetId="1">车辆!#REF!</definedName>
    <definedName name="Mark_车辆_工作底稿" localSheetId="1">车辆!#REF!</definedName>
    <definedName name="Mark_车辆_功能性贬值系数" localSheetId="1">车辆!#REF!</definedName>
    <definedName name="Mark_车辆_购置单价含税" localSheetId="1">车辆!#REF!</definedName>
    <definedName name="Mark_车辆_购置日期" localSheetId="1">车辆!$L$5</definedName>
    <definedName name="Mark_车辆_规定里程" localSheetId="1">车辆!#REF!</definedName>
    <definedName name="Mark_车辆_规格型号" localSheetId="1">车辆!$F$5</definedName>
    <definedName name="Mark_车辆_合计" localSheetId="1">车辆!$A$16</definedName>
    <definedName name="Mark_车辆_会计折旧年限" localSheetId="1">车辆!$P$5</definedName>
    <definedName name="Mark_车辆_计量单位" localSheetId="1">车辆!$H$5</definedName>
    <definedName name="Mark_车辆_经济年限" localSheetId="1">车辆!#REF!</definedName>
    <definedName name="Mark_车辆_净值增值率" localSheetId="1">车辆!#REF!</definedName>
    <definedName name="Mark_车辆_勘查调整系数a" localSheetId="1">车辆!#REF!</definedName>
    <definedName name="Mark_车辆_勘察分类" localSheetId="1">车辆!#REF!</definedName>
    <definedName name="Mark_车辆_可抵扣增值税额" localSheetId="1">车辆!#REF!</definedName>
    <definedName name="Mark_车辆_里程成新率" localSheetId="1">车辆!#REF!</definedName>
    <definedName name="Mark_车辆_年限成新率" localSheetId="1">车辆!#REF!</definedName>
    <definedName name="Mark_车辆_牌照办理工本费" localSheetId="1">车辆!#REF!</definedName>
    <definedName name="Mark_车辆_评定估算" localSheetId="1">车辆!$V$1:$AC$1</definedName>
    <definedName name="Mark_车辆_评估价值成新率" localSheetId="1">车辆!#REF!</definedName>
    <definedName name="Mark_车辆_评估价值原值" localSheetId="1">车辆!#REF!</definedName>
    <definedName name="Mark_车辆_评估人员" localSheetId="1">车辆!#REF!</definedName>
    <definedName name="Mark_车辆_评估值评估价值" localSheetId="1">车辆!#REF!</definedName>
    <definedName name="Mark_车辆_评估重置全价" localSheetId="1">车辆!#REF!</definedName>
    <definedName name="Mark_车辆_企业申报人" localSheetId="1">车辆!$U$5</definedName>
    <definedName name="Mark_车辆_清查核实" localSheetId="1">车辆!$V$1:$AC$1</definedName>
    <definedName name="Mark_车辆_尚可使用年限" localSheetId="1">车辆!#REF!</definedName>
    <definedName name="Mark_车辆_设备来源" localSheetId="1">车辆!$J$5</definedName>
    <definedName name="Mark_车辆_申报账面值" localSheetId="1">车辆!$Q$5</definedName>
    <definedName name="Mark_车辆_申报账面值_原值" localSheetId="1">车辆!$Q$6</definedName>
    <definedName name="Mark_车辆_申报账面值计提减值准备金额" localSheetId="1">车辆!$S$6</definedName>
    <definedName name="Mark_车辆_申报账面值净值" localSheetId="1">车辆!$R$6</definedName>
    <definedName name="Mark_车辆_申报账面值账面价值" localSheetId="1">车辆!$T$6</definedName>
    <definedName name="Mark_车辆_审计调整" localSheetId="1">车辆!$V$5</definedName>
    <definedName name="Mark_车辆_审计调整计提减值准备金额" localSheetId="1">车辆!$X$6</definedName>
    <definedName name="Mark_车辆_审计调整净值" localSheetId="1">车辆!$W$6</definedName>
    <definedName name="Mark_车辆_审计调整原值" localSheetId="1">车辆!$V$6</definedName>
    <definedName name="Mark_车辆_生产厂家" localSheetId="1">车辆!$G$5</definedName>
    <definedName name="Mark_车辆_使用单位" localSheetId="1">车辆!$C$5</definedName>
    <definedName name="Mark_车辆_数量" localSheetId="1">车辆!$I$5</definedName>
    <definedName name="Mark_车辆_特殊城市车辆牌照取得费" localSheetId="1">车辆!#REF!</definedName>
    <definedName name="Mark_车辆_序号" localSheetId="1">车辆!$A$5</definedName>
    <definedName name="Mark_车辆_已使用年限" localSheetId="1">车辆!#REF!</definedName>
    <definedName name="Mark_车辆_已行驶里程" localSheetId="1">车辆!$N$5</definedName>
    <definedName name="Mark_车辆_原值增值率" localSheetId="1">车辆!#REF!</definedName>
    <definedName name="Mark_车辆_账面价值计提减值准备金额" localSheetId="1">车辆!$AA$6</definedName>
    <definedName name="Mark_车辆_账面价值净值" localSheetId="1">车辆!$Z$6</definedName>
    <definedName name="Mark_车辆_账面价值原值" localSheetId="1">车辆!$Y$6</definedName>
    <definedName name="Mark_车辆_账面价值账面价值" localSheetId="1">车辆!$AB$6</definedName>
    <definedName name="Mark_车辆_证载权利人" localSheetId="1">车辆!$O$5</definedName>
    <definedName name="Mark_车辆_重置全价测算" localSheetId="1">车辆!#REF!</definedName>
    <definedName name="Mark_车辆_资产编号" localSheetId="1">车辆!$B$5</definedName>
    <definedName name="Mark_车辆_资产申报" localSheetId="1">车辆!$A$1:$T$1</definedName>
    <definedName name="Mark_车辆_资产状况" localSheetId="1">车辆!$K$5</definedName>
    <definedName name="Mark_车辆_最后一行" localSheetId="1">车辆!$A$18</definedName>
    <definedName name="Mark_电子设备_案例及重点勘查项" localSheetId="2">电子设备!#REF!</definedName>
    <definedName name="Mark_电子设备_备注" localSheetId="2">电子设备!$Y$5</definedName>
    <definedName name="Mark_电子设备_产品类别" localSheetId="2">电子设备!#REF!</definedName>
    <definedName name="Mark_电子设备_成新率测算" localSheetId="2">电子设备!#REF!</definedName>
    <definedName name="Mark_电子设备_成新率测算_经济年限" localSheetId="2">电子设备!#REF!</definedName>
    <definedName name="Mark_电子设备_成新率测算_年限成新率" localSheetId="2">电子设备!#REF!</definedName>
    <definedName name="Mark_电子设备_成新率测算_尚可使用年限" localSheetId="2">电子设备!#REF!</definedName>
    <definedName name="Mark_电子设备_成新率测算_已使用年限" localSheetId="2">电子设备!#REF!</definedName>
    <definedName name="Mark_电子设备_调整系数" localSheetId="2">电子设备!#REF!</definedName>
    <definedName name="Mark_电子设备_工作底稿" localSheetId="2">电子设备!#REF!</definedName>
    <definedName name="Mark_电子设备_功能性贬值系数" localSheetId="2">电子设备!#REF!</definedName>
    <definedName name="Mark_电子设备_购置日期" localSheetId="2">电子设备!$J$5</definedName>
    <definedName name="Mark_电子设备_规格型号" localSheetId="2">电子设备!$E$5</definedName>
    <definedName name="Mark_电子设备_合计" localSheetId="2">电子设备!$A$27</definedName>
    <definedName name="Mark_电子设备_核查程序" localSheetId="2">电子设备!#REF!</definedName>
    <definedName name="Mark_电子设备_会计折旧年限" localSheetId="2">电子设备!$L$5</definedName>
    <definedName name="Mark_电子设备_计量单位" localSheetId="2">电子设备!$G$5</definedName>
    <definedName name="Mark_电子设备_净值增值率" localSheetId="2">电子设备!#REF!</definedName>
    <definedName name="Mark_电子设备_可抵扣增值税额" localSheetId="2">电子设备!#REF!</definedName>
    <definedName name="Mark_电子设备_评定估算" localSheetId="2">电子设备!$R$1:$Y$1</definedName>
    <definedName name="Mark_电子设备_评估价值" localSheetId="2">电子设备!#REF!</definedName>
    <definedName name="Mark_电子设备_评估价值_成新率" localSheetId="2">电子设备!#REF!</definedName>
    <definedName name="Mark_电子设备_评估价值_净值" localSheetId="2">电子设备!#REF!</definedName>
    <definedName name="Mark_电子设备_评估价值_原值" localSheetId="2">电子设备!#REF!</definedName>
    <definedName name="Mark_电子设备_评估人员" localSheetId="2">电子设备!#REF!</definedName>
    <definedName name="Mark_电子设备_评估重置全价" localSheetId="2">电子设备!#REF!</definedName>
    <definedName name="Mark_电子设备_企业申报人" localSheetId="2">电子设备!$Q$5</definedName>
    <definedName name="Mark_电子设备_启用日期" localSheetId="2">电子设备!$K$5</definedName>
    <definedName name="Mark_电子设备_清查核实" localSheetId="2">电子设备!#REF!</definedName>
    <definedName name="Mark_电子设备_设备编号" localSheetId="2">电子设备!$B$5</definedName>
    <definedName name="Mark_电子设备_设备购置单价含税" localSheetId="2">电子设备!#REF!</definedName>
    <definedName name="Mark_电子设备_设备来源" localSheetId="2">电子设备!$I$5</definedName>
    <definedName name="Mark_电子设备_设备类型" localSheetId="2">电子设备!#REF!</definedName>
    <definedName name="Mark_电子设备_设备名称" localSheetId="2">电子设备!$D$5</definedName>
    <definedName name="Mark_电子设备_申报账面值" localSheetId="2">电子设备!$M$5</definedName>
    <definedName name="Mark_电子设备_申报账面值_计提减值准备金额" localSheetId="2">电子设备!$O$6</definedName>
    <definedName name="Mark_电子设备_申报账面值_净值" localSheetId="2">电子设备!$N$6</definedName>
    <definedName name="Mark_电子设备_申报账面值_原值" localSheetId="2">电子设备!$M$6</definedName>
    <definedName name="Mark_电子设备_申报账面值_账面价值" localSheetId="2">电子设备!$P$6</definedName>
    <definedName name="Mark_电子设备_审计调整" localSheetId="2">电子设备!$R$5</definedName>
    <definedName name="Mark_电子设备_审计调整_计提减值准备金额" localSheetId="2">电子设备!$T$6</definedName>
    <definedName name="Mark_电子设备_审计调整_净值" localSheetId="2">电子设备!$S$6</definedName>
    <definedName name="Mark_电子设备_审计调整_原值" localSheetId="2">电子设备!$R$6</definedName>
    <definedName name="Mark_电子设备_生产厂家" localSheetId="2">电子设备!$F$5</definedName>
    <definedName name="Mark_电子设备_使用单位" localSheetId="2">电子设备!$C$5</definedName>
    <definedName name="Mark_电子设备_市场法" localSheetId="2">电子设备!#REF!</definedName>
    <definedName name="Mark_电子设备_数量" localSheetId="2">电子设备!$H$5</definedName>
    <definedName name="Mark_电子设备_序号" localSheetId="2">电子设备!$A$5</definedName>
    <definedName name="Mark_电子设备_原值增值率" localSheetId="2">电子设备!#REF!</definedName>
    <definedName name="Mark_电子设备_账面价值" localSheetId="2">电子设备!$U$5</definedName>
    <definedName name="Mark_电子设备_账面价值_计提减值准备金额" localSheetId="2">电子设备!$W$6</definedName>
    <definedName name="Mark_电子设备_账面价值_净值" localSheetId="2">电子设备!$V$6</definedName>
    <definedName name="Mark_电子设备_账面价值_原值" localSheetId="2">电子设备!$U$6</definedName>
    <definedName name="Mark_电子设备_账面价值_账面价值" localSheetId="2">电子设备!$X$6</definedName>
    <definedName name="Mark_电子设备_指数调整测算值" localSheetId="2">电子设备!#REF!</definedName>
    <definedName name="Mark_电子设备_重置全价测算" localSheetId="2">电子设备!#REF!</definedName>
    <definedName name="Mark_电子设备_资产申报" localSheetId="2">电子设备!$A$1:$P$1</definedName>
    <definedName name="Mark_电子设备_最后一行" localSheetId="2">电子设备!$A$29</definedName>
    <definedName name="Mark_机器设备_安装费" localSheetId="0">机器设备!$BQ$6</definedName>
    <definedName name="Mark_机器设备_安装费_安装费率" localSheetId="0">机器设备!$BQ$7</definedName>
    <definedName name="Mark_机器设备_安装费_金额" localSheetId="0">机器设备!$BR$7</definedName>
    <definedName name="Mark_机器设备_报废设备评估_残值" localSheetId="0">机器设备!$CO$6</definedName>
    <definedName name="Mark_机器设备_报废设备评估_残值率" localSheetId="0">机器设备!$CN$6</definedName>
    <definedName name="Mark_机器设备_报废设备评估_拆除费用" localSheetId="0">机器设备!$CL$6</definedName>
    <definedName name="Mark_机器设备_报废设备评估_可变现价格" localSheetId="0">机器设备!$CI$6</definedName>
    <definedName name="Mark_机器设备_报废设备评估_可变现价格_不含税市场价格" localSheetId="0">机器设备!$CK$7</definedName>
    <definedName name="Mark_机器设备_报废设备评估_可变现价格_可回收金属种类" localSheetId="0">机器设备!$CI$7</definedName>
    <definedName name="Mark_机器设备_报废设备评估_可变现价格_可回收金属重量吨" localSheetId="0">机器设备!$CJ$7</definedName>
    <definedName name="Mark_机器设备_报废设备评估_评估值" localSheetId="0">机器设备!$CM$6</definedName>
    <definedName name="Mark_机器设备_备注" localSheetId="0">机器设备!$AF$5</definedName>
    <definedName name="Mark_机器设备_本项目设计能力" localSheetId="0">机器设备!$DE$6</definedName>
    <definedName name="Mark_机器设备_财务固定资产分类三级" localSheetId="0">机器设备!#REF!</definedName>
    <definedName name="Mark_机器设备_参考项目生产能力" localSheetId="0">机器设备!$DF$6</definedName>
    <definedName name="Mark_机器设备_参照项目设备决算金额_不含税" localSheetId="0">机器设备!$DG$6</definedName>
    <definedName name="Mark_机器设备_产品类别" localSheetId="0">机器设备!#REF!</definedName>
    <definedName name="Mark_机器设备_成新率测算" localSheetId="0">机器设备!$CD$5</definedName>
    <definedName name="Mark_机器设备_成新率测算_成新率" localSheetId="0">机器设备!$CG$6</definedName>
    <definedName name="Mark_机器设备_成新率测算_经济年限" localSheetId="0">机器设备!$CD$6</definedName>
    <definedName name="Mark_机器设备_成新率测算_尚可使用年限" localSheetId="0">机器设备!$CF$6</definedName>
    <definedName name="Mark_机器设备_成新率测算_已使用年限" localSheetId="0">机器设备!$CE$6</definedName>
    <definedName name="Mark_机器设备_单项报废设备评估" localSheetId="0">机器设备!$CI$5</definedName>
    <definedName name="Mark_机器设备_典型参照设备_规格型号" localSheetId="0">机器设备!$AY$7</definedName>
    <definedName name="Mark_机器设备_典型参照设备_设备名称" localSheetId="0">机器设备!$AX$7</definedName>
    <definedName name="Mark_机器设备_典型参照设备_生产厂家" localSheetId="0">机器设备!$AZ$7</definedName>
    <definedName name="Mark_机器设备_典型参照设备_询价价格_含税" localSheetId="0">机器设备!$BA$7</definedName>
    <definedName name="Mark_机器设备_调整系数" localSheetId="0">机器设备!#REF!</definedName>
    <definedName name="Mark_机器设备_放置地点街道号" localSheetId="0">机器设备!$D$6</definedName>
    <definedName name="Mark_机器设备_工作底稿" localSheetId="0">机器设备!#REF!</definedName>
    <definedName name="Mark_机器设备_功能性贬值系数" localSheetId="0">机器设备!#REF!</definedName>
    <definedName name="Mark_机器设备_功能修正幅度" localSheetId="0">机器设备!$BG$7</definedName>
    <definedName name="Mark_机器设备_功能影响因素分析" localSheetId="0">机器设备!$BF$7</definedName>
    <definedName name="Mark_机器设备_购置价格含税" localSheetId="0">机器设备!$BN$6</definedName>
    <definedName name="Mark_机器设备_购置日期" localSheetId="0">机器设备!$L$6</definedName>
    <definedName name="Mark_机器设备_规格型号" localSheetId="0">机器设备!$F$6</definedName>
    <definedName name="Mark_机器设备_规模指数" localSheetId="0">机器设备!$DH$6</definedName>
    <definedName name="Mark_机器设备_国内运杂费含税" localSheetId="0">机器设备!$BO$6</definedName>
    <definedName name="Mark_机器设备_国内运杂费含税_国内运杂费率" localSheetId="0">机器设备!$BO$7</definedName>
    <definedName name="Mark_机器设备_国内运杂费含税_金额" localSheetId="0">机器设备!$BP$7</definedName>
    <definedName name="Mark_机器设备_合计" localSheetId="0">机器设备!$A$36</definedName>
    <definedName name="Mark_机器设备_核查程序" localSheetId="0">机器设备!$AG$5</definedName>
    <definedName name="Mark_机器设备_会计折旧年限" localSheetId="0">机器设备!$N$6</definedName>
    <definedName name="Mark_机器设备_基础费" localSheetId="0">机器设备!$BS$6</definedName>
    <definedName name="Mark_机器设备_基础费_基础费率" localSheetId="0">机器设备!$BS$7</definedName>
    <definedName name="Mark_机器设备_基础费_金额" localSheetId="0">机器设备!$BT$7</definedName>
    <definedName name="Mark_机器设备_计量单位" localSheetId="0">机器设备!$H$6</definedName>
    <definedName name="Mark_机器设备_加工精度修正幅度" localSheetId="0">机器设备!$BE$7</definedName>
    <definedName name="Mark_机器设备_加工精度影响因素分析" localSheetId="0">机器设备!$BD$7</definedName>
    <definedName name="Mark_机器设备_进口设备购置价" localSheetId="0">机器设备!$CP$5</definedName>
    <definedName name="Mark_机器设备_进口设备购置价_到岸人民币货价CIF" localSheetId="0">机器设备!$CU$6</definedName>
    <definedName name="Mark_机器设备_进口设备购置价_到岸外币货价CIF" localSheetId="0">机器设备!$CT$6</definedName>
    <definedName name="Mark_机器设备_进口设备购置价_关税" localSheetId="0">机器设备!$CV$6</definedName>
    <definedName name="Mark_机器设备_进口设备购置价_关税_税额" localSheetId="0">机器设备!$CW$6</definedName>
    <definedName name="Mark_机器设备_进口设备购置价_国外海运费" localSheetId="0">机器设备!$CQ$6</definedName>
    <definedName name="Mark_机器设备_进口设备购置价_国外海运费_海运费率" localSheetId="0">机器设备!$CQ$7</definedName>
    <definedName name="Mark_机器设备_进口设备购置价_国外海运费_金额" localSheetId="0">机器设备!$CR$7</definedName>
    <definedName name="Mark_机器设备_进口设备购置价_国外运输保险费" localSheetId="0">机器设备!$CS$6</definedName>
    <definedName name="Mark_机器设备_进口设备购置价_进口设备购置价" localSheetId="0">机器设备!$DD$6</definedName>
    <definedName name="Mark_机器设备_进口设备购置价_离岸外币货价FOB" localSheetId="0">机器设备!$CP$6</definedName>
    <definedName name="Mark_机器设备_进口设备购置价_商检费" localSheetId="0">机器设备!$DC$6</definedName>
    <definedName name="Mark_机器设备_进口设备购置价_外贸手续费" localSheetId="0">机器设备!$DB$6</definedName>
    <definedName name="Mark_机器设备_进口设备购置价_消费税" localSheetId="0">机器设备!$CX$6</definedName>
    <definedName name="Mark_机器设备_进口设备购置价_消费税_税额" localSheetId="0">机器设备!$CY$6</definedName>
    <definedName name="Mark_机器设备_进口设备购置价_银行财务费" localSheetId="0">机器设备!$DA$6</definedName>
    <definedName name="Mark_机器设备_进口设备购置价_增值税" localSheetId="0">机器设备!$CZ$6</definedName>
    <definedName name="Mark_机器设备_净值增值率" localSheetId="0">机器设备!$AE$5</definedName>
    <definedName name="Mark_机器设备_可抵扣增值税额" localSheetId="0">机器设备!$CB$6</definedName>
    <definedName name="Mark_机器设备_可靠性质量性差异修正幅度" localSheetId="0">机器设备!$BK$7</definedName>
    <definedName name="Mark_机器设备_可靠性质量性差异影响因素分析" localSheetId="0">机器设备!$BJ$7</definedName>
    <definedName name="Mark_机器设备_评定估算" localSheetId="0">机器设备!$CD$1:$DB$1</definedName>
    <definedName name="Mark_机器设备_评估方法" localSheetId="0">机器设备!$AV$6</definedName>
    <definedName name="Mark_机器设备_评估价值" localSheetId="0">机器设备!$AA$5</definedName>
    <definedName name="Mark_机器设备_评估价值_成新率" localSheetId="0">机器设备!$AB$6</definedName>
    <definedName name="Mark_机器设备_评估价值_净值" localSheetId="0">机器设备!$AC$6</definedName>
    <definedName name="Mark_机器设备_评估价值_原值" localSheetId="0">机器设备!$AA$6</definedName>
    <definedName name="Mark_机器设备_评估金额" localSheetId="0">机器设备!$DJ$6</definedName>
    <definedName name="Mark_机器设备_评估人员" localSheetId="0">机器设备!#REF!</definedName>
    <definedName name="Mark_机器设备_其他因素影响因素分析" localSheetId="0">机器设备!$BL$7</definedName>
    <definedName name="Mark_机器设备_企业报废设备评估" localSheetId="0">机器设备!$CN$5</definedName>
    <definedName name="Mark_机器设备_企业申报人" localSheetId="0">机器设备!$S$5</definedName>
    <definedName name="Mark_机器设备_启用日期" localSheetId="0">机器设备!$M$6</definedName>
    <definedName name="Mark_机器设备_前期费用" localSheetId="0">机器设备!$BU$6</definedName>
    <definedName name="Mark_机器设备_前期费用_前期费用不含税" localSheetId="0">机器设备!$BX$7</definedName>
    <definedName name="Mark_机器设备_前期费用_前期费用含税" localSheetId="0">机器设备!$BW$7</definedName>
    <definedName name="Mark_机器设备_前期费用_前期费用率不含税" localSheetId="0">机器设备!$BV$7</definedName>
    <definedName name="Mark_机器设备_前期费用_前期费用率含税" localSheetId="0">机器设备!$BU$7</definedName>
    <definedName name="Mark_机器设备_清查核实" localSheetId="0">机器设备!$AG$1:$AM$1</definedName>
    <definedName name="Mark_机器设备_清查核实及评估方法的选择_原始账面价值分析" localSheetId="0">机器设备!$AG$6</definedName>
    <definedName name="Mark_机器设备_清查核实及评估方法的选择_原始账面价值分析_安装费" localSheetId="0">机器设备!$AI$7</definedName>
    <definedName name="Mark_机器设备_清查核实及评估方法的选择_原始账面价值分析_购置费" localSheetId="0">机器设备!$AG$7</definedName>
    <definedName name="Mark_机器设备_清查核实及评估方法的选择_原始账面价值分析_基础费" localSheetId="0">机器设备!$AJ$7</definedName>
    <definedName name="Mark_机器设备_清查核实及评估方法的选择_原始账面价值分析_历史期新购原始入账" localSheetId="0">机器设备!$AN$7</definedName>
    <definedName name="Mark_机器设备_清查核实及评估方法的选择_原始账面价值分析_其他科目账面价值调整" localSheetId="0">机器设备!$AM$7</definedName>
    <definedName name="Mark_机器设备_清查核实及评估方法的选择_原始账面价值分析_其他摊销费用" localSheetId="0">机器设备!$AL$7</definedName>
    <definedName name="Mark_机器设备_清查核实及评估方法的选择_原始账面价值分析_运杂费" localSheetId="0">机器设备!$AH$7</definedName>
    <definedName name="Mark_机器设备_清查核实及评估方法的选择_原始账面价值分析_资金成本" localSheetId="0">机器设备!$AK$7</definedName>
    <definedName name="Mark_机器设备_清查受限" localSheetId="0">机器设备!$AS$6</definedName>
    <definedName name="Mark_机器设备_全新启用日期" localSheetId="0">机器设备!$AO$7</definedName>
    <definedName name="Mark_机器设备_设备编号" localSheetId="0">机器设备!$B$6</definedName>
    <definedName name="Mark_机器设备_设备价格类比调整_以估价对象为100" localSheetId="0">机器设备!$AX$5</definedName>
    <definedName name="Mark_机器设备_设备勘察分类" localSheetId="0">机器设备!$AP$6</definedName>
    <definedName name="Mark_机器设备_设备来源" localSheetId="0">机器设备!$J$6</definedName>
    <definedName name="Mark_机器设备_设备类型" localSheetId="0">机器设备!$AQ$6</definedName>
    <definedName name="Mark_机器设备_设备名称" localSheetId="0">机器设备!$E$6</definedName>
    <definedName name="Mark_机器设备_申报账面值" localSheetId="0">机器设备!$O$5</definedName>
    <definedName name="Mark_机器设备_申报账面值_减值准备" localSheetId="0">机器设备!$Q$6</definedName>
    <definedName name="Mark_机器设备_申报账面值_净值" localSheetId="0">机器设备!$P$6</definedName>
    <definedName name="Mark_机器设备_申报账面值_原值" localSheetId="0">机器设备!$O$6</definedName>
    <definedName name="Mark_机器设备_申报账面值_账面价值" localSheetId="0">机器设备!$R$6</definedName>
    <definedName name="Mark_机器设备_审计调整" localSheetId="0">机器设备!$T$5</definedName>
    <definedName name="Mark_机器设备_审计调整_计提减值准备金额" localSheetId="0">机器设备!$V$6</definedName>
    <definedName name="Mark_机器设备_审计调整_净值" localSheetId="0">机器设备!$U$6</definedName>
    <definedName name="Mark_机器设备_审计调整_原值" localSheetId="0">机器设备!$T$6</definedName>
    <definedName name="Mark_机器设备_生产厂家" localSheetId="0">机器设备!$G$6</definedName>
    <definedName name="Mark_机器设备_生产规模指数调整法" localSheetId="0">机器设备!$DE$5</definedName>
    <definedName name="Mark_机器设备_生产规模指数调整法_调整系数" localSheetId="0">机器设备!$DI$6</definedName>
    <definedName name="Mark_机器设备_使用单位" localSheetId="0">机器设备!$C$6</definedName>
    <definedName name="Mark_机器设备_市场法" localSheetId="0">机器设备!$CH$5</definedName>
    <definedName name="Mark_机器设备_是否含税" localSheetId="0">机器设备!$AU$6</definedName>
    <definedName name="Mark_机器设备_数量" localSheetId="0">机器设备!$I$6</definedName>
    <definedName name="Mark_机器设备_特别事项" localSheetId="0">机器设备!$AR$6</definedName>
    <definedName name="Mark_机器设备_完成底稿" localSheetId="0">机器设备!$AT$6</definedName>
    <definedName name="Mark_机器设备_修正幅度" localSheetId="0">机器设备!$BC$7</definedName>
    <definedName name="Mark_机器设备_序号" localSheetId="0">机器设备!$A$5</definedName>
    <definedName name="Mark_机器设备_影响因素分析" localSheetId="0">机器设备!$BB$7</definedName>
    <definedName name="Mark_机器设备_原值增值率" localSheetId="0">机器设备!$AD$5</definedName>
    <definedName name="Mark_机器设备_增值税" localSheetId="0">机器设备!$CZ$6</definedName>
    <definedName name="Mark_机器设备_账面价值" localSheetId="0">机器设备!$W$5</definedName>
    <definedName name="Mark_机器设备_账面价值_计提减值准备金额" localSheetId="0">机器设备!$Y$6</definedName>
    <definedName name="Mark_机器设备_账面价值_净值" localSheetId="0">机器设备!$X$6</definedName>
    <definedName name="Mark_机器设备_账面价值_原值" localSheetId="0">机器设备!$W$6</definedName>
    <definedName name="Mark_机器设备_账面价值_账面价值" localSheetId="0">机器设备!$Z$6</definedName>
    <definedName name="Mark_机器设备_指数调整测算值" localSheetId="0">机器设备!#REF!</definedName>
    <definedName name="Mark_机器设备_重置全价" localSheetId="0">机器设备!$CC$6</definedName>
    <definedName name="Mark_机器设备_重置全价测算" localSheetId="0">机器设备!$BN$5</definedName>
    <definedName name="Mark_机器设备_资产申报" localSheetId="0">机器设备!$A$1:$R$1</definedName>
    <definedName name="Mark_机器设备_资产状况" localSheetId="0">机器设备!$K$6</definedName>
    <definedName name="Mark_机器设备_资金成本" localSheetId="0">机器设备!$BY$6</definedName>
    <definedName name="Mark_机器设备_资金成本_建设期" localSheetId="0">机器设备!$BY$7</definedName>
    <definedName name="Mark_机器设备_资金成本_金额" localSheetId="0">机器设备!$CA$7</definedName>
    <definedName name="Mark_机器设备_资金成本_利率" localSheetId="0">机器设备!$BZ$7</definedName>
    <definedName name="Mark_机器设备_组件配置差异修正幅度" localSheetId="0">机器设备!$BI$7</definedName>
    <definedName name="Mark_机器设备_组件配置差异影响因素分析" localSheetId="0">机器设备!$BH$7</definedName>
    <definedName name="Mark_机器设备_组其他因素修正幅度" localSheetId="0">机器设备!$BM$7</definedName>
    <definedName name="Mark_机器设备_最后一行" localSheetId="0">机器设备!$A$38</definedName>
    <definedName name="_xlnm.Print_Area" localSheetId="1">车辆!$A$2:$AC$18</definedName>
    <definedName name="_xlnm.Print_Area" localSheetId="2">电子设备!$A$2:$Y$29</definedName>
    <definedName name="_xlnm.Print_Area" localSheetId="0">机器设备!$A$2:$AF$38</definedName>
    <definedName name="_xlnm.Print_Area" localSheetId="3">原材料!$A$1:$P$23</definedName>
    <definedName name="_xlnm.Print_Titles" localSheetId="1">车辆!$2:$6</definedName>
    <definedName name="_xlnm.Print_Titles" localSheetId="2">电子设备!$2:$6</definedName>
    <definedName name="_xlnm.Print_Titles" localSheetId="0">机器设备!$2:$7</definedName>
    <definedName name="_xlnm.Print_Titles" localSheetId="3">原材料!$1:$7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zhonglian</author>
  </authors>
  <commentList>
    <comment ref="A3" authorId="0">
      <text>
        <r>
          <rPr>
            <b/>
            <sz val="9"/>
            <color indexed="8"/>
            <rFont val="Tahoma"/>
            <charset val="134"/>
          </rPr>
          <t>zhonglian:</t>
        </r>
        <r>
          <rPr>
            <sz val="9"/>
            <color indexed="8"/>
            <rFont val="Tahoma"/>
            <charset val="134"/>
          </rPr>
          <t xml:space="preserve">
</t>
        </r>
        <r>
          <rPr>
            <sz val="9"/>
            <color indexed="8"/>
            <rFont val="宋体"/>
            <charset val="134"/>
          </rPr>
          <t>抽查总金额的</t>
        </r>
        <r>
          <rPr>
            <sz val="9"/>
            <color indexed="8"/>
            <rFont val="Tahoma"/>
            <charset val="134"/>
          </rPr>
          <t>80%</t>
        </r>
        <r>
          <rPr>
            <sz val="9"/>
            <color indexed="8"/>
            <rFont val="宋体"/>
            <charset val="134"/>
          </rPr>
          <t>以上或数量的</t>
        </r>
        <r>
          <rPr>
            <sz val="9"/>
            <color indexed="8"/>
            <rFont val="Tahoma"/>
            <charset val="134"/>
          </rPr>
          <t>60%</t>
        </r>
        <r>
          <rPr>
            <sz val="9"/>
            <color indexed="8"/>
            <rFont val="宋体"/>
            <charset val="134"/>
          </rPr>
          <t>以上。</t>
        </r>
      </text>
    </comment>
  </commentList>
</comments>
</file>

<file path=xl/comments2.xml><?xml version="1.0" encoding="utf-8"?>
<comments xmlns="http://schemas.openxmlformats.org/spreadsheetml/2006/main">
  <authors>
    <author>zhonglian</author>
  </authors>
  <commentList>
    <comment ref="A3" authorId="0">
      <text>
        <r>
          <rPr>
            <b/>
            <sz val="9"/>
            <color indexed="8"/>
            <rFont val="Tahoma"/>
            <charset val="134"/>
          </rPr>
          <t>zhonglian:</t>
        </r>
        <r>
          <rPr>
            <sz val="9"/>
            <color indexed="8"/>
            <rFont val="Tahoma"/>
            <charset val="134"/>
          </rPr>
          <t xml:space="preserve">
</t>
        </r>
        <r>
          <rPr>
            <sz val="9"/>
            <color indexed="8"/>
            <rFont val="宋体"/>
            <charset val="134"/>
          </rPr>
          <t>抽查总金额的</t>
        </r>
        <r>
          <rPr>
            <sz val="9"/>
            <color indexed="8"/>
            <rFont val="Tahoma"/>
            <charset val="134"/>
          </rPr>
          <t>80%</t>
        </r>
        <r>
          <rPr>
            <sz val="9"/>
            <color indexed="8"/>
            <rFont val="宋体"/>
            <charset val="134"/>
          </rPr>
          <t>以上或数量的</t>
        </r>
        <r>
          <rPr>
            <sz val="9"/>
            <color indexed="8"/>
            <rFont val="Tahoma"/>
            <charset val="134"/>
          </rPr>
          <t>60%</t>
        </r>
        <r>
          <rPr>
            <sz val="9"/>
            <color indexed="8"/>
            <rFont val="宋体"/>
            <charset val="134"/>
          </rPr>
          <t>以上。</t>
        </r>
      </text>
    </comment>
  </commentList>
</comments>
</file>

<file path=xl/sharedStrings.xml><?xml version="1.0" encoding="utf-8"?>
<sst xmlns="http://schemas.openxmlformats.org/spreadsheetml/2006/main" count="726" uniqueCount="349">
  <si>
    <r>
      <rPr>
        <sz val="18"/>
        <rFont val="宋体"/>
        <charset val="134"/>
      </rPr>
      <t>固定资产</t>
    </r>
    <r>
      <rPr>
        <sz val="18"/>
        <rFont val="微软雅黑"/>
        <charset val="134"/>
      </rPr>
      <t>—</t>
    </r>
    <r>
      <rPr>
        <sz val="18"/>
        <rFont val="宋体"/>
        <charset val="134"/>
      </rPr>
      <t>机器设备盘点表</t>
    </r>
  </si>
  <si>
    <r>
      <rPr>
        <sz val="10"/>
        <rFont val="宋体"/>
        <charset val="134"/>
      </rPr>
      <t>金额单位：人民币元</t>
    </r>
  </si>
  <si>
    <r>
      <rPr>
        <sz val="10"/>
        <rFont val="宋体"/>
        <charset val="134"/>
      </rPr>
      <t>序号</t>
    </r>
  </si>
  <si>
    <r>
      <rPr>
        <sz val="10"/>
        <rFont val="宋体"/>
        <charset val="134"/>
      </rPr>
      <t>基本信息</t>
    </r>
  </si>
  <si>
    <t>审计前账面值</t>
  </si>
  <si>
    <r>
      <rPr>
        <sz val="10"/>
        <rFont val="宋体"/>
        <charset val="134"/>
      </rPr>
      <t>企业申报人</t>
    </r>
  </si>
  <si>
    <t>审计调整</t>
  </si>
  <si>
    <r>
      <rPr>
        <sz val="10"/>
        <rFont val="宋体"/>
        <charset val="134"/>
      </rPr>
      <t>账面值</t>
    </r>
  </si>
  <si>
    <r>
      <rPr>
        <sz val="10"/>
        <rFont val="宋体"/>
        <charset val="134"/>
      </rPr>
      <t>评估值</t>
    </r>
  </si>
  <si>
    <r>
      <rPr>
        <sz val="10"/>
        <rFont val="宋体"/>
        <charset val="134"/>
      </rPr>
      <t>评估原值增值率</t>
    </r>
    <r>
      <rPr>
        <sz val="10"/>
        <rFont val="Times New Roman"/>
        <charset val="134"/>
      </rPr>
      <t>%</t>
    </r>
  </si>
  <si>
    <r>
      <rPr>
        <sz val="10"/>
        <rFont val="宋体"/>
        <charset val="134"/>
      </rPr>
      <t>评估价值增值率</t>
    </r>
    <r>
      <rPr>
        <sz val="10"/>
        <rFont val="Times New Roman"/>
        <charset val="134"/>
      </rPr>
      <t>%</t>
    </r>
  </si>
  <si>
    <r>
      <rPr>
        <sz val="10"/>
        <rFont val="宋体"/>
        <charset val="134"/>
      </rPr>
      <t>备注</t>
    </r>
  </si>
  <si>
    <t>勘查与尽调</t>
  </si>
  <si>
    <r>
      <rPr>
        <sz val="10"/>
        <rFont val="宋体"/>
        <charset val="134"/>
      </rPr>
      <t>设备价格类比调整（以估价对象为</t>
    </r>
    <r>
      <rPr>
        <sz val="10"/>
        <rFont val="Times New Roman"/>
        <charset val="134"/>
      </rPr>
      <t>100</t>
    </r>
    <r>
      <rPr>
        <sz val="10"/>
        <rFont val="宋体"/>
        <charset val="134"/>
      </rPr>
      <t>）</t>
    </r>
  </si>
  <si>
    <r>
      <rPr>
        <b/>
        <sz val="10"/>
        <rFont val="宋体"/>
        <charset val="134"/>
      </rPr>
      <t>国产设备评估</t>
    </r>
  </si>
  <si>
    <r>
      <rPr>
        <b/>
        <sz val="10"/>
        <rFont val="宋体"/>
        <charset val="134"/>
      </rPr>
      <t>成新率测算</t>
    </r>
  </si>
  <si>
    <t>市场法</t>
  </si>
  <si>
    <r>
      <rPr>
        <b/>
        <sz val="10"/>
        <rFont val="宋体"/>
        <charset val="134"/>
      </rPr>
      <t>报废设备评估</t>
    </r>
  </si>
  <si>
    <r>
      <rPr>
        <b/>
        <sz val="10"/>
        <rFont val="宋体"/>
        <charset val="134"/>
      </rPr>
      <t>进口设备购置价</t>
    </r>
  </si>
  <si>
    <r>
      <rPr>
        <sz val="10"/>
        <rFont val="宋体"/>
        <charset val="134"/>
      </rPr>
      <t>生产规模指数调整法</t>
    </r>
  </si>
  <si>
    <r>
      <rPr>
        <sz val="10"/>
        <rFont val="宋体"/>
        <charset val="134"/>
      </rPr>
      <t>设备编号</t>
    </r>
  </si>
  <si>
    <r>
      <rPr>
        <sz val="10"/>
        <rFont val="宋体"/>
        <charset val="134"/>
      </rPr>
      <t>使用单位</t>
    </r>
  </si>
  <si>
    <t>放置地点
（街道号）</t>
  </si>
  <si>
    <r>
      <rPr>
        <sz val="10"/>
        <rFont val="宋体"/>
        <charset val="134"/>
      </rPr>
      <t>设备名称</t>
    </r>
  </si>
  <si>
    <r>
      <rPr>
        <sz val="10"/>
        <rFont val="宋体"/>
        <charset val="134"/>
      </rPr>
      <t>规格型号</t>
    </r>
  </si>
  <si>
    <r>
      <rPr>
        <sz val="10"/>
        <rFont val="宋体"/>
        <charset val="134"/>
      </rPr>
      <t>生产厂家</t>
    </r>
  </si>
  <si>
    <r>
      <rPr>
        <sz val="10"/>
        <rFont val="宋体"/>
        <charset val="134"/>
      </rPr>
      <t>计量单位</t>
    </r>
  </si>
  <si>
    <r>
      <rPr>
        <sz val="10"/>
        <rFont val="宋体"/>
        <charset val="134"/>
      </rPr>
      <t>数量</t>
    </r>
  </si>
  <si>
    <r>
      <rPr>
        <sz val="10"/>
        <rFont val="宋体"/>
        <charset val="134"/>
      </rPr>
      <t>设备来源</t>
    </r>
  </si>
  <si>
    <r>
      <rPr>
        <sz val="10"/>
        <rFont val="宋体"/>
        <charset val="134"/>
      </rPr>
      <t>资产状况</t>
    </r>
  </si>
  <si>
    <r>
      <rPr>
        <sz val="10"/>
        <rFont val="宋体"/>
        <charset val="134"/>
      </rPr>
      <t>购置日期</t>
    </r>
  </si>
  <si>
    <r>
      <rPr>
        <sz val="10"/>
        <rFont val="宋体"/>
        <charset val="134"/>
      </rPr>
      <t>启用日期</t>
    </r>
  </si>
  <si>
    <t>会计折旧年限</t>
  </si>
  <si>
    <t>原值</t>
  </si>
  <si>
    <r>
      <rPr>
        <sz val="10"/>
        <rFont val="宋体"/>
        <charset val="134"/>
      </rPr>
      <t>净值</t>
    </r>
  </si>
  <si>
    <r>
      <rPr>
        <sz val="10"/>
        <rFont val="宋体"/>
        <charset val="134"/>
      </rPr>
      <t>减值准备</t>
    </r>
  </si>
  <si>
    <r>
      <rPr>
        <sz val="10"/>
        <rFont val="宋体"/>
        <charset val="134"/>
      </rPr>
      <t>账面价值</t>
    </r>
  </si>
  <si>
    <r>
      <rPr>
        <sz val="10"/>
        <rFont val="宋体"/>
        <charset val="134"/>
      </rPr>
      <t>原值</t>
    </r>
  </si>
  <si>
    <r>
      <rPr>
        <sz val="10"/>
        <rFont val="宋体"/>
        <charset val="134"/>
      </rPr>
      <t>计提减值准备金额</t>
    </r>
  </si>
  <si>
    <r>
      <rPr>
        <sz val="10"/>
        <rFont val="宋体"/>
        <charset val="134"/>
      </rPr>
      <t>评估原值</t>
    </r>
  </si>
  <si>
    <r>
      <rPr>
        <sz val="10"/>
        <rFont val="宋体"/>
        <charset val="134"/>
      </rPr>
      <t>成新率</t>
    </r>
    <r>
      <rPr>
        <sz val="10"/>
        <rFont val="Times New Roman"/>
        <charset val="134"/>
      </rPr>
      <t>%</t>
    </r>
  </si>
  <si>
    <r>
      <rPr>
        <sz val="10"/>
        <rFont val="Times New Roman"/>
        <charset val="134"/>
      </rPr>
      <t xml:space="preserve"> </t>
    </r>
    <r>
      <rPr>
        <sz val="10"/>
        <rFont val="宋体"/>
        <charset val="134"/>
      </rPr>
      <t>评估价值</t>
    </r>
  </si>
  <si>
    <r>
      <rPr>
        <sz val="10"/>
        <rFont val="宋体"/>
        <charset val="134"/>
      </rPr>
      <t>原始账面价值分析</t>
    </r>
  </si>
  <si>
    <r>
      <rPr>
        <sz val="10"/>
        <color theme="1"/>
        <rFont val="宋体"/>
        <charset val="134"/>
      </rPr>
      <t>二手设备</t>
    </r>
  </si>
  <si>
    <t>设备勘查分类</t>
  </si>
  <si>
    <t>设备类型</t>
  </si>
  <si>
    <r>
      <rPr>
        <sz val="10"/>
        <rFont val="宋体"/>
        <charset val="134"/>
      </rPr>
      <t>特别事项</t>
    </r>
  </si>
  <si>
    <r>
      <rPr>
        <sz val="10"/>
        <rFont val="宋体"/>
        <charset val="134"/>
      </rPr>
      <t>清查受限</t>
    </r>
  </si>
  <si>
    <t>完成底稿</t>
  </si>
  <si>
    <t>是否含税</t>
  </si>
  <si>
    <r>
      <rPr>
        <sz val="10"/>
        <rFont val="宋体"/>
        <charset val="134"/>
      </rPr>
      <t>评估方法</t>
    </r>
  </si>
  <si>
    <r>
      <rPr>
        <sz val="10"/>
        <rFont val="宋体"/>
        <charset val="134"/>
      </rPr>
      <t>典型参照设备</t>
    </r>
  </si>
  <si>
    <r>
      <rPr>
        <sz val="10"/>
        <rFont val="宋体"/>
        <charset val="134"/>
      </rPr>
      <t>加工能力（范围）的差异</t>
    </r>
  </si>
  <si>
    <r>
      <rPr>
        <sz val="10"/>
        <rFont val="宋体"/>
        <charset val="134"/>
      </rPr>
      <t>加工精度（先进性）的差异</t>
    </r>
  </si>
  <si>
    <r>
      <rPr>
        <sz val="10"/>
        <rFont val="宋体"/>
        <charset val="134"/>
      </rPr>
      <t>功能（多功能或生产能力）差异</t>
    </r>
  </si>
  <si>
    <r>
      <rPr>
        <sz val="10"/>
        <rFont val="宋体"/>
        <charset val="134"/>
      </rPr>
      <t>组件配置的差异（可选组件差异化）</t>
    </r>
  </si>
  <si>
    <r>
      <rPr>
        <sz val="10"/>
        <rFont val="宋体"/>
        <charset val="134"/>
      </rPr>
      <t>可靠性、质量性能上的差异（生产厂家）</t>
    </r>
  </si>
  <si>
    <r>
      <rPr>
        <sz val="10"/>
        <rFont val="宋体"/>
        <charset val="134"/>
      </rPr>
      <t>其他因素</t>
    </r>
  </si>
  <si>
    <r>
      <rPr>
        <sz val="10"/>
        <rFont val="宋体"/>
        <charset val="134"/>
      </rPr>
      <t>购置价格</t>
    </r>
    <r>
      <rPr>
        <sz val="10"/>
        <rFont val="Times New Roman"/>
        <charset val="134"/>
      </rPr>
      <t>(</t>
    </r>
    <r>
      <rPr>
        <sz val="10"/>
        <rFont val="宋体"/>
        <charset val="134"/>
      </rPr>
      <t>含税）</t>
    </r>
  </si>
  <si>
    <r>
      <rPr>
        <sz val="10"/>
        <rFont val="宋体"/>
        <charset val="134"/>
      </rPr>
      <t>国内运杂费（含税）</t>
    </r>
  </si>
  <si>
    <r>
      <rPr>
        <sz val="10"/>
        <rFont val="宋体"/>
        <charset val="134"/>
      </rPr>
      <t>安装费</t>
    </r>
  </si>
  <si>
    <r>
      <rPr>
        <sz val="10"/>
        <rFont val="宋体"/>
        <charset val="134"/>
      </rPr>
      <t>基础费</t>
    </r>
  </si>
  <si>
    <r>
      <rPr>
        <sz val="10"/>
        <rFont val="宋体"/>
        <charset val="134"/>
      </rPr>
      <t>前期费用</t>
    </r>
  </si>
  <si>
    <r>
      <rPr>
        <sz val="10"/>
        <rFont val="宋体"/>
        <charset val="134"/>
      </rPr>
      <t>资金成本</t>
    </r>
  </si>
  <si>
    <r>
      <rPr>
        <sz val="10"/>
        <rFont val="宋体"/>
        <charset val="134"/>
      </rPr>
      <t>可抵扣增值税额</t>
    </r>
  </si>
  <si>
    <r>
      <rPr>
        <sz val="10"/>
        <rFont val="宋体"/>
        <charset val="134"/>
      </rPr>
      <t>重置全价</t>
    </r>
  </si>
  <si>
    <r>
      <rPr>
        <sz val="10"/>
        <rFont val="宋体"/>
        <charset val="134"/>
      </rPr>
      <t>经济年限</t>
    </r>
  </si>
  <si>
    <r>
      <rPr>
        <sz val="10"/>
        <rFont val="宋体"/>
        <charset val="134"/>
      </rPr>
      <t>已使用年限</t>
    </r>
  </si>
  <si>
    <r>
      <rPr>
        <sz val="10"/>
        <rFont val="宋体"/>
        <charset val="134"/>
      </rPr>
      <t>尚可使用年限</t>
    </r>
  </si>
  <si>
    <r>
      <rPr>
        <sz val="10"/>
        <rFont val="宋体"/>
        <charset val="134"/>
      </rPr>
      <t>可变现价格</t>
    </r>
  </si>
  <si>
    <r>
      <rPr>
        <sz val="10"/>
        <rFont val="宋体"/>
        <charset val="134"/>
      </rPr>
      <t>拆除费用</t>
    </r>
  </si>
  <si>
    <r>
      <rPr>
        <sz val="10"/>
        <rFont val="宋体"/>
        <charset val="134"/>
      </rPr>
      <t>残值率</t>
    </r>
  </si>
  <si>
    <r>
      <rPr>
        <sz val="10"/>
        <rFont val="宋体"/>
        <charset val="134"/>
      </rPr>
      <t>残值</t>
    </r>
  </si>
  <si>
    <r>
      <rPr>
        <sz val="10"/>
        <rFont val="宋体"/>
        <charset val="134"/>
      </rPr>
      <t>离岸外币货价</t>
    </r>
    <r>
      <rPr>
        <sz val="10"/>
        <rFont val="Times New Roman"/>
        <charset val="134"/>
      </rPr>
      <t>(FOB)</t>
    </r>
  </si>
  <si>
    <r>
      <rPr>
        <sz val="10"/>
        <rFont val="宋体"/>
        <charset val="134"/>
      </rPr>
      <t>国外海运费　</t>
    </r>
  </si>
  <si>
    <r>
      <rPr>
        <sz val="10"/>
        <rFont val="宋体"/>
        <charset val="134"/>
      </rPr>
      <t>国外运输保险费　</t>
    </r>
  </si>
  <si>
    <r>
      <rPr>
        <sz val="10"/>
        <rFont val="宋体"/>
        <charset val="134"/>
      </rPr>
      <t>到岸外币货价</t>
    </r>
    <r>
      <rPr>
        <sz val="10"/>
        <rFont val="Times New Roman"/>
        <charset val="134"/>
      </rPr>
      <t>(CIF)</t>
    </r>
  </si>
  <si>
    <r>
      <rPr>
        <sz val="10"/>
        <rFont val="宋体"/>
        <charset val="134"/>
      </rPr>
      <t>到岸人民币货价</t>
    </r>
    <r>
      <rPr>
        <sz val="10"/>
        <rFont val="Times New Roman"/>
        <charset val="134"/>
      </rPr>
      <t>(CIF)</t>
    </r>
  </si>
  <si>
    <r>
      <rPr>
        <sz val="10"/>
        <rFont val="宋体"/>
        <charset val="134"/>
      </rPr>
      <t>关税</t>
    </r>
  </si>
  <si>
    <r>
      <rPr>
        <sz val="10"/>
        <rFont val="宋体"/>
        <charset val="134"/>
      </rPr>
      <t>消费税</t>
    </r>
  </si>
  <si>
    <r>
      <rPr>
        <sz val="10"/>
        <rFont val="宋体"/>
        <charset val="134"/>
      </rPr>
      <t>增值税</t>
    </r>
  </si>
  <si>
    <r>
      <rPr>
        <sz val="10"/>
        <rFont val="宋体"/>
        <charset val="134"/>
      </rPr>
      <t>银行财务费</t>
    </r>
  </si>
  <si>
    <r>
      <rPr>
        <sz val="10"/>
        <rFont val="宋体"/>
        <charset val="134"/>
      </rPr>
      <t>外贸手续费</t>
    </r>
  </si>
  <si>
    <r>
      <rPr>
        <sz val="10"/>
        <rFont val="宋体"/>
        <charset val="134"/>
      </rPr>
      <t>商检费</t>
    </r>
  </si>
  <si>
    <r>
      <rPr>
        <sz val="10"/>
        <rFont val="宋体"/>
        <charset val="134"/>
      </rPr>
      <t>进口设备购置价（含税）</t>
    </r>
  </si>
  <si>
    <r>
      <rPr>
        <sz val="10"/>
        <rFont val="宋体"/>
        <charset val="134"/>
      </rPr>
      <t>本项目设计能力</t>
    </r>
  </si>
  <si>
    <r>
      <rPr>
        <sz val="10"/>
        <rFont val="宋体"/>
        <charset val="134"/>
      </rPr>
      <t>参考项目生产能力</t>
    </r>
  </si>
  <si>
    <r>
      <rPr>
        <sz val="10"/>
        <rFont val="宋体"/>
        <charset val="134"/>
      </rPr>
      <t>参照项目设备决算金额（不含税）</t>
    </r>
  </si>
  <si>
    <r>
      <rPr>
        <sz val="10"/>
        <rFont val="宋体"/>
        <charset val="134"/>
      </rPr>
      <t>规模指数</t>
    </r>
  </si>
  <si>
    <r>
      <rPr>
        <sz val="10"/>
        <rFont val="宋体"/>
        <charset val="134"/>
      </rPr>
      <t>调整系数</t>
    </r>
  </si>
  <si>
    <r>
      <rPr>
        <sz val="10"/>
        <rFont val="宋体"/>
        <charset val="134"/>
      </rPr>
      <t>评估金额</t>
    </r>
  </si>
  <si>
    <r>
      <rPr>
        <sz val="10"/>
        <rFont val="宋体"/>
        <charset val="134"/>
      </rPr>
      <t>购置费</t>
    </r>
  </si>
  <si>
    <t>运杂费</t>
  </si>
  <si>
    <r>
      <rPr>
        <sz val="10"/>
        <rFont val="宋体"/>
        <charset val="134"/>
      </rPr>
      <t>其他摊销费用</t>
    </r>
  </si>
  <si>
    <r>
      <rPr>
        <sz val="10"/>
        <rFont val="宋体"/>
        <charset val="134"/>
      </rPr>
      <t>其他科目账面价值调整</t>
    </r>
  </si>
  <si>
    <r>
      <rPr>
        <sz val="10"/>
        <color theme="1"/>
        <rFont val="宋体"/>
        <charset val="134"/>
      </rPr>
      <t>历史期新购原始入账</t>
    </r>
  </si>
  <si>
    <r>
      <rPr>
        <sz val="10"/>
        <color theme="1"/>
        <rFont val="宋体"/>
        <charset val="134"/>
      </rPr>
      <t>全新启用日期</t>
    </r>
  </si>
  <si>
    <r>
      <rPr>
        <sz val="10"/>
        <rFont val="宋体"/>
        <charset val="134"/>
      </rPr>
      <t>询价价格（含税）</t>
    </r>
  </si>
  <si>
    <r>
      <rPr>
        <sz val="10"/>
        <rFont val="宋体"/>
        <charset val="134"/>
      </rPr>
      <t>影响因素分析</t>
    </r>
  </si>
  <si>
    <r>
      <rPr>
        <sz val="10"/>
        <rFont val="宋体"/>
        <charset val="134"/>
      </rPr>
      <t>修正幅度</t>
    </r>
  </si>
  <si>
    <r>
      <rPr>
        <sz val="10"/>
        <rFont val="宋体"/>
        <charset val="134"/>
      </rPr>
      <t>国内运杂费率</t>
    </r>
    <r>
      <rPr>
        <sz val="10"/>
        <rFont val="Times New Roman"/>
        <charset val="134"/>
      </rPr>
      <t>%</t>
    </r>
  </si>
  <si>
    <r>
      <rPr>
        <sz val="10"/>
        <rFont val="宋体"/>
        <charset val="134"/>
      </rPr>
      <t>金额</t>
    </r>
  </si>
  <si>
    <r>
      <rPr>
        <sz val="10"/>
        <rFont val="宋体"/>
        <charset val="134"/>
      </rPr>
      <t>安装费率</t>
    </r>
  </si>
  <si>
    <r>
      <rPr>
        <sz val="10"/>
        <rFont val="宋体"/>
        <charset val="134"/>
      </rPr>
      <t>基础费率</t>
    </r>
  </si>
  <si>
    <r>
      <rPr>
        <sz val="10"/>
        <rFont val="宋体"/>
        <charset val="134"/>
      </rPr>
      <t>前期费用率（含税）</t>
    </r>
  </si>
  <si>
    <r>
      <rPr>
        <sz val="10"/>
        <rFont val="宋体"/>
        <charset val="134"/>
      </rPr>
      <t>前期费用率（不含税）</t>
    </r>
  </si>
  <si>
    <r>
      <rPr>
        <sz val="10"/>
        <rFont val="宋体"/>
        <charset val="134"/>
      </rPr>
      <t>前期费用（含税）</t>
    </r>
  </si>
  <si>
    <r>
      <rPr>
        <sz val="10"/>
        <rFont val="宋体"/>
        <charset val="134"/>
      </rPr>
      <t>前期费用（不含税）</t>
    </r>
  </si>
  <si>
    <r>
      <rPr>
        <sz val="10"/>
        <rFont val="宋体"/>
        <charset val="134"/>
      </rPr>
      <t>建设期</t>
    </r>
  </si>
  <si>
    <t>利率</t>
  </si>
  <si>
    <r>
      <rPr>
        <sz val="10"/>
        <rFont val="宋体"/>
        <charset val="134"/>
      </rPr>
      <t>可回收金属种类</t>
    </r>
  </si>
  <si>
    <r>
      <rPr>
        <sz val="10"/>
        <rFont val="宋体"/>
        <charset val="134"/>
      </rPr>
      <t>可回收金属重量（吨）</t>
    </r>
  </si>
  <si>
    <r>
      <rPr>
        <sz val="10"/>
        <rFont val="宋体"/>
        <charset val="134"/>
      </rPr>
      <t>不含税市场价格</t>
    </r>
  </si>
  <si>
    <r>
      <rPr>
        <sz val="10"/>
        <rFont val="宋体"/>
        <charset val="134"/>
      </rPr>
      <t>海运费率</t>
    </r>
  </si>
  <si>
    <t>税率%</t>
  </si>
  <si>
    <t>税额</t>
  </si>
  <si>
    <t>MWF0100001</t>
  </si>
  <si>
    <r>
      <rPr>
        <sz val="10"/>
        <rFont val="宋体"/>
        <charset val="134"/>
      </rPr>
      <t>铝材皮带线</t>
    </r>
    <r>
      <rPr>
        <sz val="10"/>
        <rFont val="Times New Roman"/>
        <charset val="134"/>
      </rPr>
      <t>(K1)</t>
    </r>
  </si>
  <si>
    <t>WFGR-SC-SB-021</t>
  </si>
  <si>
    <r>
      <rPr>
        <sz val="10"/>
        <rFont val="宋体"/>
        <charset val="134"/>
      </rPr>
      <t>河北光华荣昌汽车技术有限公司</t>
    </r>
  </si>
  <si>
    <t>EA</t>
  </si>
  <si>
    <t>当初购置新设备</t>
  </si>
  <si>
    <t>正常使用</t>
  </si>
  <si>
    <t/>
  </si>
  <si>
    <t>否</t>
  </si>
  <si>
    <t>MWF0100010</t>
  </si>
  <si>
    <r>
      <rPr>
        <sz val="10"/>
        <rFont val="宋体"/>
        <charset val="134"/>
      </rPr>
      <t>空压机</t>
    </r>
    <r>
      <rPr>
        <sz val="10"/>
        <rFont val="Times New Roman"/>
        <charset val="134"/>
      </rPr>
      <t>E-30A</t>
    </r>
  </si>
  <si>
    <t>E-30A</t>
  </si>
  <si>
    <r>
      <rPr>
        <sz val="10"/>
        <rFont val="宋体"/>
        <charset val="134"/>
      </rPr>
      <t>浙江章和材料科技有限公司</t>
    </r>
  </si>
  <si>
    <t>在河北金属件空压站</t>
  </si>
  <si>
    <t>MWF0100011</t>
  </si>
  <si>
    <r>
      <rPr>
        <sz val="10"/>
        <rFont val="宋体"/>
        <charset val="134"/>
      </rPr>
      <t>空压机</t>
    </r>
    <r>
      <rPr>
        <sz val="10"/>
        <rFont val="Times New Roman"/>
        <charset val="134"/>
      </rPr>
      <t>GA22PA10FA</t>
    </r>
  </si>
  <si>
    <t>GA22PA10FA</t>
  </si>
  <si>
    <t>QWF0200009</t>
  </si>
  <si>
    <t>总经办</t>
  </si>
  <si>
    <r>
      <rPr>
        <sz val="10"/>
        <rFont val="宋体"/>
        <charset val="134"/>
      </rPr>
      <t>铁皮文件柜</t>
    </r>
  </si>
  <si>
    <r>
      <rPr>
        <sz val="10"/>
        <rFont val="宋体"/>
        <charset val="134"/>
      </rPr>
      <t>得力</t>
    </r>
  </si>
  <si>
    <r>
      <rPr>
        <sz val="10"/>
        <rFont val="宋体"/>
        <charset val="134"/>
      </rPr>
      <t>潍坊高新区新明达家具商店</t>
    </r>
  </si>
  <si>
    <t>TWF0100001</t>
  </si>
  <si>
    <t>生产车间</t>
  </si>
  <si>
    <r>
      <rPr>
        <sz val="10"/>
        <rFont val="宋体"/>
        <charset val="134"/>
      </rPr>
      <t>发泡工装车</t>
    </r>
  </si>
  <si>
    <t>1.8M*1.0M*1.8M</t>
  </si>
  <si>
    <t>TWF0100002</t>
  </si>
  <si>
    <r>
      <rPr>
        <sz val="10"/>
        <rFont val="宋体"/>
        <charset val="134"/>
      </rPr>
      <t>工装</t>
    </r>
  </si>
  <si>
    <t>1.9M*1.6M*1.4M</t>
  </si>
  <si>
    <t>TWF0100006</t>
  </si>
  <si>
    <r>
      <rPr>
        <sz val="10"/>
        <rFont val="宋体"/>
        <charset val="134"/>
      </rPr>
      <t>货架</t>
    </r>
  </si>
  <si>
    <t>2.4M*1M*2.5M</t>
  </si>
  <si>
    <r>
      <rPr>
        <sz val="10"/>
        <rFont val="宋体"/>
        <charset val="134"/>
      </rPr>
      <t>潍坊唯宇商业设备有限公司</t>
    </r>
  </si>
  <si>
    <t>TWF0100009</t>
  </si>
  <si>
    <t>TWF0100010</t>
  </si>
  <si>
    <t>2M*1.35M*2.05M2M*1.35M*2.05M</t>
  </si>
  <si>
    <r>
      <rPr>
        <sz val="10"/>
        <rFont val="宋体"/>
        <charset val="134"/>
      </rPr>
      <t>诸城市泰琨机械厂</t>
    </r>
  </si>
  <si>
    <t>TWF0100011</t>
  </si>
  <si>
    <t>TWF0100013</t>
  </si>
  <si>
    <t>TWF0100015</t>
  </si>
  <si>
    <t>TWF0100028</t>
  </si>
  <si>
    <t>TWF0100038</t>
  </si>
  <si>
    <t>生产制造</t>
  </si>
  <si>
    <r>
      <rPr>
        <sz val="10"/>
        <rFont val="Times New Roman"/>
        <charset val="134"/>
      </rPr>
      <t>J6F</t>
    </r>
    <r>
      <rPr>
        <sz val="10"/>
        <rFont val="宋体"/>
        <charset val="134"/>
      </rPr>
      <t>驾驶员左侧护板本体模具</t>
    </r>
  </si>
  <si>
    <t>J6F</t>
  </si>
  <si>
    <r>
      <rPr>
        <sz val="10"/>
        <rFont val="宋体"/>
        <charset val="134"/>
      </rPr>
      <t>黄骅泽方模具有限公司</t>
    </r>
  </si>
  <si>
    <t>TWF0100039</t>
  </si>
  <si>
    <r>
      <rPr>
        <sz val="10"/>
        <rFont val="宋体"/>
        <charset val="134"/>
      </rPr>
      <t>小背置物盒</t>
    </r>
  </si>
  <si>
    <t>TWF0100048</t>
  </si>
  <si>
    <r>
      <rPr>
        <sz val="10"/>
        <rFont val="宋体"/>
        <charset val="134"/>
      </rPr>
      <t>大方格工装（低）</t>
    </r>
  </si>
  <si>
    <t>TWF0100049</t>
  </si>
  <si>
    <r>
      <rPr>
        <sz val="10"/>
        <rFont val="宋体"/>
        <charset val="134"/>
      </rPr>
      <t>大方格工装（高）</t>
    </r>
  </si>
  <si>
    <t>TWF0100055</t>
  </si>
  <si>
    <r>
      <rPr>
        <sz val="10"/>
        <rFont val="宋体"/>
        <charset val="134"/>
      </rPr>
      <t>发泡工装（三层）</t>
    </r>
  </si>
  <si>
    <t>TWF0100056</t>
  </si>
  <si>
    <r>
      <rPr>
        <sz val="10"/>
        <rFont val="宋体"/>
        <charset val="134"/>
      </rPr>
      <t>司机座盆冲压模具（一套五付）</t>
    </r>
  </si>
  <si>
    <r>
      <rPr>
        <sz val="10"/>
        <rFont val="宋体"/>
        <charset val="134"/>
      </rPr>
      <t>黄骅市广亿汽车部件有限公司</t>
    </r>
  </si>
  <si>
    <t>定制</t>
  </si>
  <si>
    <t>TWF0100057</t>
  </si>
  <si>
    <r>
      <rPr>
        <sz val="10"/>
        <rFont val="宋体"/>
        <charset val="134"/>
      </rPr>
      <t>右侧调角器上连接板冲压模具（一套五付）</t>
    </r>
  </si>
  <si>
    <t>TWF0100058</t>
  </si>
  <si>
    <r>
      <rPr>
        <sz val="10"/>
        <rFont val="宋体"/>
        <charset val="134"/>
      </rPr>
      <t>副司机座盆冲压模具（一套五付）</t>
    </r>
  </si>
  <si>
    <t>TWF0100082</t>
  </si>
  <si>
    <r>
      <rPr>
        <sz val="10"/>
        <rFont val="宋体"/>
        <charset val="134"/>
      </rPr>
      <t>独立座底座左边板冲压模具（一套两付）</t>
    </r>
  </si>
  <si>
    <t>TWF0100083</t>
  </si>
  <si>
    <r>
      <rPr>
        <sz val="10"/>
        <rFont val="宋体"/>
        <charset val="134"/>
      </rPr>
      <t>独立座底座右边板冲压模具（一套两付）</t>
    </r>
  </si>
  <si>
    <t>TWF0100085</t>
  </si>
  <si>
    <r>
      <rPr>
        <sz val="10"/>
        <rFont val="宋体"/>
        <charset val="134"/>
      </rPr>
      <t>左侧调角器上连接板冲压模具（一套七付）</t>
    </r>
  </si>
  <si>
    <t>TWF0100089</t>
  </si>
  <si>
    <r>
      <rPr>
        <sz val="10"/>
        <rFont val="宋体"/>
        <charset val="134"/>
      </rPr>
      <t>座椅气密性测试验台</t>
    </r>
    <r>
      <rPr>
        <sz val="10"/>
        <rFont val="Times New Roman"/>
        <charset val="134"/>
      </rPr>
      <t>ZDS-2000</t>
    </r>
  </si>
  <si>
    <t>ZDS-2000</t>
  </si>
  <si>
    <r>
      <rPr>
        <sz val="10"/>
        <rFont val="宋体"/>
        <charset val="134"/>
      </rPr>
      <t>康硕（江西）智能制造有限公司</t>
    </r>
  </si>
  <si>
    <r>
      <t>M4</t>
    </r>
    <r>
      <rPr>
        <sz val="10"/>
        <rFont val="宋体"/>
        <charset val="134"/>
      </rPr>
      <t>中卡生产线检测设备</t>
    </r>
  </si>
  <si>
    <t>TWF0100090</t>
  </si>
  <si>
    <r>
      <rPr>
        <sz val="10"/>
        <rFont val="Times New Roman"/>
        <charset val="134"/>
      </rPr>
      <t>K1</t>
    </r>
    <r>
      <rPr>
        <sz val="10"/>
        <rFont val="宋体"/>
        <charset val="134"/>
      </rPr>
      <t>窄车地板挂钩模具</t>
    </r>
  </si>
  <si>
    <t>TWF0100091</t>
  </si>
  <si>
    <r>
      <rPr>
        <sz val="10"/>
        <rFont val="Times New Roman"/>
        <charset val="134"/>
      </rPr>
      <t>K1</t>
    </r>
    <r>
      <rPr>
        <sz val="10"/>
        <rFont val="宋体"/>
        <charset val="134"/>
      </rPr>
      <t>座椅固定挂钩（宽钩）模具</t>
    </r>
  </si>
  <si>
    <r>
      <rPr>
        <sz val="10"/>
        <rFont val="宋体"/>
        <charset val="134"/>
      </rPr>
      <t>合计</t>
    </r>
  </si>
  <si>
    <t>被评估单位盘点人：</t>
  </si>
  <si>
    <t>监盘人：</t>
  </si>
  <si>
    <t>盘点日期：2024年3月   日</t>
  </si>
  <si>
    <t>固定资产—车辆盘点表</t>
  </si>
  <si>
    <t>金额单位：人民币元</t>
  </si>
  <si>
    <t>序号</t>
  </si>
  <si>
    <r>
      <rPr>
        <sz val="10"/>
        <rFont val="宋体"/>
        <charset val="134"/>
      </rPr>
      <t>资产编号</t>
    </r>
  </si>
  <si>
    <t>使用单位</t>
  </si>
  <si>
    <t>车辆牌号</t>
  </si>
  <si>
    <t>车辆名称</t>
  </si>
  <si>
    <t>规格型号</t>
  </si>
  <si>
    <t>生产厂家</t>
  </si>
  <si>
    <t>计量单位</t>
  </si>
  <si>
    <t>数量</t>
  </si>
  <si>
    <t>设备来源</t>
  </si>
  <si>
    <t>资产状况</t>
  </si>
  <si>
    <t>购置日期</t>
  </si>
  <si>
    <t>初始登记日期</t>
  </si>
  <si>
    <r>
      <rPr>
        <sz val="10"/>
        <rFont val="宋体"/>
        <charset val="134"/>
      </rPr>
      <t>已行驶里程</t>
    </r>
    <r>
      <rPr>
        <sz val="10"/>
        <rFont val="Times New Roman"/>
        <charset val="134"/>
      </rPr>
      <t>(</t>
    </r>
    <r>
      <rPr>
        <sz val="10"/>
        <rFont val="宋体"/>
        <charset val="134"/>
      </rPr>
      <t>公里</t>
    </r>
    <r>
      <rPr>
        <sz val="10"/>
        <rFont val="Times New Roman"/>
        <charset val="134"/>
      </rPr>
      <t>)</t>
    </r>
  </si>
  <si>
    <t>证载权利人</t>
  </si>
  <si>
    <t>企业申报人</t>
  </si>
  <si>
    <t>账面值</t>
  </si>
  <si>
    <t>备注</t>
  </si>
  <si>
    <t>净值</t>
  </si>
  <si>
    <t>计提减值准备金额</t>
  </si>
  <si>
    <t>账面价值</t>
  </si>
  <si>
    <t>VWF0100001</t>
  </si>
  <si>
    <t>厂内车牌</t>
  </si>
  <si>
    <t>台励福叉车</t>
  </si>
  <si>
    <t>FB30</t>
  </si>
  <si>
    <t>台励福</t>
  </si>
  <si>
    <r>
      <rPr>
        <sz val="10"/>
        <rFont val="Times New Roman"/>
        <charset val="134"/>
      </rPr>
      <t xml:space="preserve"> </t>
    </r>
    <r>
      <rPr>
        <sz val="10"/>
        <rFont val="宋体"/>
        <charset val="134"/>
      </rPr>
      <t>辆</t>
    </r>
  </si>
  <si>
    <t>VWF0200001</t>
  </si>
  <si>
    <t>综合管理部</t>
  </si>
  <si>
    <r>
      <rPr>
        <sz val="10"/>
        <rFont val="宋体"/>
        <charset val="134"/>
      </rPr>
      <t>鲁</t>
    </r>
    <r>
      <rPr>
        <sz val="10"/>
        <rFont val="Times New Roman"/>
        <charset val="134"/>
      </rPr>
      <t>GB195T</t>
    </r>
  </si>
  <si>
    <t>北京牌BJ6471U6XCB</t>
  </si>
  <si>
    <t>M50</t>
  </si>
  <si>
    <t>北汽</t>
  </si>
  <si>
    <t>潍坊光华荣昌汽车技术有限公司</t>
  </si>
  <si>
    <t>VWF0100002</t>
  </si>
  <si>
    <t>燃油合力叉车CPC30</t>
  </si>
  <si>
    <t>CPC30</t>
  </si>
  <si>
    <t>合力</t>
  </si>
  <si>
    <t>合计</t>
  </si>
  <si>
    <t>固定资产—电子设备盘点表</t>
  </si>
  <si>
    <t>设备编号</t>
  </si>
  <si>
    <t>设备名称</t>
  </si>
  <si>
    <t>启用日期</t>
  </si>
  <si>
    <t>笔记本</t>
  </si>
  <si>
    <t>联想笔记本</t>
  </si>
  <si>
    <t>LS2014WA</t>
  </si>
  <si>
    <t>联想集团</t>
  </si>
  <si>
    <t>投影仪</t>
  </si>
  <si>
    <t>明基投影仪</t>
  </si>
  <si>
    <t>MS504</t>
  </si>
  <si>
    <t>明基公司</t>
  </si>
  <si>
    <t>电脑</t>
  </si>
  <si>
    <t>联想台式电脑</t>
  </si>
  <si>
    <t>LS2014wA</t>
  </si>
  <si>
    <t>空调</t>
  </si>
  <si>
    <t>台式电脑</t>
  </si>
  <si>
    <r>
      <rPr>
        <sz val="10"/>
        <rFont val="宋体"/>
        <charset val="134"/>
      </rPr>
      <t>美的</t>
    </r>
    <r>
      <rPr>
        <sz val="10"/>
        <rFont val="Times New Roman"/>
        <charset val="134"/>
      </rPr>
      <t>W30</t>
    </r>
  </si>
  <si>
    <t>美的集团</t>
  </si>
  <si>
    <t>L1950wD</t>
  </si>
  <si>
    <t>打印机730K</t>
  </si>
  <si>
    <r>
      <rPr>
        <sz val="10"/>
        <rFont val="宋体"/>
        <charset val="134"/>
      </rPr>
      <t>爱普生打印机</t>
    </r>
    <r>
      <rPr>
        <sz val="10"/>
        <rFont val="Times New Roman"/>
        <charset val="134"/>
      </rPr>
      <t>730K</t>
    </r>
  </si>
  <si>
    <t>730k</t>
  </si>
  <si>
    <t>ESPON</t>
  </si>
  <si>
    <t>ESPON7720打印机</t>
  </si>
  <si>
    <r>
      <rPr>
        <sz val="10"/>
        <rFont val="宋体"/>
        <charset val="134"/>
      </rPr>
      <t>爱普生</t>
    </r>
    <r>
      <rPr>
        <sz val="10"/>
        <rFont val="Times New Roman"/>
        <charset val="134"/>
      </rPr>
      <t>ESPON7720</t>
    </r>
    <r>
      <rPr>
        <sz val="10"/>
        <rFont val="宋体"/>
        <charset val="134"/>
      </rPr>
      <t>打印机</t>
    </r>
  </si>
  <si>
    <t>PD43打印机</t>
  </si>
  <si>
    <r>
      <rPr>
        <sz val="10"/>
        <rFont val="Times New Roman"/>
        <charset val="134"/>
      </rPr>
      <t>PD43</t>
    </r>
    <r>
      <rPr>
        <sz val="10"/>
        <rFont val="宋体"/>
        <charset val="134"/>
      </rPr>
      <t>打印机</t>
    </r>
  </si>
  <si>
    <t>PD43</t>
  </si>
  <si>
    <t>北京场景</t>
  </si>
  <si>
    <t>汇控工控机</t>
  </si>
  <si>
    <t>ML110Gen10服务器</t>
  </si>
  <si>
    <r>
      <rPr>
        <sz val="10"/>
        <rFont val="Times New Roman"/>
        <charset val="134"/>
      </rPr>
      <t>ML110Gen10</t>
    </r>
    <r>
      <rPr>
        <sz val="10"/>
        <rFont val="宋体"/>
        <charset val="134"/>
      </rPr>
      <t>服务器</t>
    </r>
  </si>
  <si>
    <t>ML110Gen10</t>
  </si>
  <si>
    <t>223V5L</t>
  </si>
  <si>
    <t>笔记本联想</t>
  </si>
  <si>
    <t>联想笔记本联想</t>
  </si>
  <si>
    <t>空调（美的W30）</t>
  </si>
  <si>
    <r>
      <rPr>
        <sz val="10"/>
        <rFont val="宋体"/>
        <charset val="134"/>
      </rPr>
      <t xml:space="preserve">               索引号:C</t>
    </r>
    <r>
      <rPr>
        <sz val="11"/>
        <color theme="1"/>
        <rFont val="等线"/>
        <charset val="134"/>
        <scheme val="minor"/>
      </rPr>
      <t>Z9-2</t>
    </r>
  </si>
  <si>
    <r>
      <rPr>
        <sz val="10"/>
        <rFont val="宋体"/>
        <charset val="134"/>
      </rPr>
      <t xml:space="preserve"> </t>
    </r>
    <r>
      <rPr>
        <sz val="11"/>
        <color theme="1"/>
        <rFont val="等线"/>
        <charset val="134"/>
        <scheme val="minor"/>
      </rPr>
      <t xml:space="preserve">   </t>
    </r>
    <r>
      <rPr>
        <sz val="10"/>
        <rFont val="宋体"/>
        <charset val="134"/>
      </rPr>
      <t>页次：</t>
    </r>
  </si>
  <si>
    <t>存货（原材料）抽查情况表</t>
  </si>
  <si>
    <t>编制人及日期：</t>
  </si>
  <si>
    <t>资产科（项）目名称：原材料</t>
  </si>
  <si>
    <r>
      <rPr>
        <sz val="11"/>
        <color theme="1"/>
        <rFont val="等线"/>
        <charset val="134"/>
        <scheme val="minor"/>
      </rPr>
      <t xml:space="preserve">               </t>
    </r>
    <r>
      <rPr>
        <sz val="10"/>
        <rFont val="宋体"/>
        <charset val="134"/>
      </rPr>
      <t>盘点日期：</t>
    </r>
  </si>
  <si>
    <t>复核人及日期：</t>
  </si>
  <si>
    <r>
      <rPr>
        <sz val="10"/>
        <color indexed="8"/>
        <rFont val="宋体"/>
        <charset val="134"/>
      </rPr>
      <t>序号</t>
    </r>
  </si>
  <si>
    <r>
      <rPr>
        <sz val="10"/>
        <color indexed="8"/>
        <rFont val="宋体"/>
        <charset val="134"/>
      </rPr>
      <t>存货编码</t>
    </r>
  </si>
  <si>
    <r>
      <rPr>
        <sz val="10"/>
        <color indexed="8"/>
        <rFont val="宋体"/>
        <charset val="134"/>
      </rPr>
      <t>名称</t>
    </r>
  </si>
  <si>
    <r>
      <rPr>
        <sz val="10"/>
        <color indexed="8"/>
        <rFont val="宋体"/>
        <charset val="134"/>
      </rPr>
      <t>规格型号</t>
    </r>
  </si>
  <si>
    <t>申报（基准日）</t>
  </si>
  <si>
    <t>减：基准日至抽查日出库数量</t>
  </si>
  <si>
    <t>加：基准日至抽查日入库数量</t>
  </si>
  <si>
    <t>盘点日应存数量</t>
  </si>
  <si>
    <t>盘点日实存数量</t>
  </si>
  <si>
    <t>抽查结果差异 盈（+）亏（-）</t>
  </si>
  <si>
    <t>品质状况（正常、残次、毁损、滞销等）及非正常存货数量、金额</t>
  </si>
  <si>
    <r>
      <rPr>
        <sz val="10"/>
        <color indexed="8"/>
        <rFont val="宋体"/>
        <charset val="134"/>
      </rPr>
      <t>数量</t>
    </r>
  </si>
  <si>
    <r>
      <rPr>
        <sz val="10"/>
        <color indexed="8"/>
        <rFont val="宋体"/>
        <charset val="134"/>
      </rPr>
      <t>单价</t>
    </r>
  </si>
  <si>
    <r>
      <rPr>
        <sz val="10"/>
        <color indexed="8"/>
        <rFont val="宋体"/>
        <charset val="134"/>
      </rPr>
      <t>余额</t>
    </r>
  </si>
  <si>
    <t xml:space="preserve">数量     </t>
  </si>
  <si>
    <t>金额</t>
  </si>
  <si>
    <t>SHT0000107</t>
  </si>
  <si>
    <t>M4中重卡卧铺布套</t>
  </si>
  <si>
    <t>SLT0000396</t>
  </si>
  <si>
    <t>K1通用左主动调角器</t>
  </si>
  <si>
    <t>调角器</t>
  </si>
  <si>
    <t>SLT0000398</t>
  </si>
  <si>
    <t>K1通用右主动调角器</t>
  </si>
  <si>
    <t>SLT0001626</t>
  </si>
  <si>
    <t>J7F副驾驶员座垫泡沫</t>
  </si>
  <si>
    <t>SLT0002121</t>
  </si>
  <si>
    <t>驾驶员靠背上骨架焊接总成</t>
  </si>
  <si>
    <t>总成J6F-BA95</t>
  </si>
  <si>
    <t>SLT0010162</t>
  </si>
  <si>
    <t>虎V正司机背布套</t>
  </si>
  <si>
    <t>SLT0010174</t>
  </si>
  <si>
    <t>虎V副司机背布套</t>
  </si>
  <si>
    <t>SLT0010178</t>
  </si>
  <si>
    <t>虎V副司机座布套</t>
  </si>
  <si>
    <t>存货（库存商品）抽查情况表</t>
  </si>
  <si>
    <t>资产科（项）目名称：库存商品</t>
  </si>
  <si>
    <t>SBS0010355</t>
  </si>
  <si>
    <t>第一排乘客三人连体座椅总</t>
  </si>
  <si>
    <t>K168100000106</t>
  </si>
  <si>
    <t>SBS0010356</t>
  </si>
  <si>
    <t>乘客第二排双人联体座椅</t>
  </si>
  <si>
    <t>K168100000107</t>
  </si>
  <si>
    <t>SLT0002777</t>
  </si>
  <si>
    <t>窄车标准副司机座椅</t>
  </si>
  <si>
    <t>K168100000040</t>
  </si>
  <si>
    <t>SLT0001171</t>
  </si>
  <si>
    <t>窄车正司机标准</t>
  </si>
  <si>
    <t>K1681015001A0</t>
  </si>
  <si>
    <t>SLT0001178</t>
  </si>
  <si>
    <t>窄车副司机标准</t>
  </si>
  <si>
    <t>K1681025001A0</t>
  </si>
  <si>
    <t>SBS0010079</t>
  </si>
  <si>
    <t>副驾驶员座椅总成</t>
  </si>
  <si>
    <t>K168100000018</t>
  </si>
  <si>
    <t>SBS0010085</t>
  </si>
  <si>
    <t>后排左侧侧翻乘客座椅总成</t>
  </si>
  <si>
    <t>K168100000027</t>
  </si>
  <si>
    <t>SBS0010086</t>
  </si>
  <si>
    <t>后排右侧侧翻乘客座椅总成</t>
  </si>
  <si>
    <t>K168100000028</t>
  </si>
  <si>
    <t>SLT0001195</t>
  </si>
  <si>
    <t>豪华乘客二排双人</t>
  </si>
  <si>
    <t>K1681030031A0</t>
  </si>
  <si>
    <t>SLT0001414</t>
  </si>
  <si>
    <t>右二排双人</t>
  </si>
  <si>
    <t>K1681031002A0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</si>
</sst>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F400]h:mm:ss\ AM/PM"/>
    <numFmt numFmtId="178" formatCode="##,###,##0.00"/>
    <numFmt numFmtId="179" formatCode="_ * #,##0.00_ ;_ * \-#,##0.00_ ;_ * \-??_ ;_ @_ "/>
    <numFmt numFmtId="180" formatCode="[=0]&quot;-&quot;;#,##0.00"/>
    <numFmt numFmtId="181" formatCode="_(* #,##0_);_(* \(#,##0\);_(* &quot;-&quot;??_);_(@_)"/>
    <numFmt numFmtId="182" formatCode="#,##0.00_ "/>
    <numFmt numFmtId="183" formatCode="#,##0.00_);\(#,##0.00\)"/>
    <numFmt numFmtId="184" formatCode="0_);[Red]\(0\)"/>
    <numFmt numFmtId="185" formatCode="0.00_);[Red]\(0.00\)"/>
    <numFmt numFmtId="186" formatCode="#,##0_ "/>
    <numFmt numFmtId="187" formatCode="0.0%"/>
    <numFmt numFmtId="188" formatCode="0.0000"/>
  </numFmts>
  <fonts count="53">
    <font>
      <sz val="11"/>
      <color theme="1"/>
      <name val="等线"/>
      <charset val="134"/>
      <scheme val="minor"/>
    </font>
    <font>
      <sz val="18"/>
      <name val="宋体"/>
      <charset val="134"/>
    </font>
    <font>
      <sz val="10"/>
      <name val="宋体"/>
      <charset val="134"/>
    </font>
    <font>
      <b/>
      <sz val="10"/>
      <name val="宋体"/>
      <charset val="134"/>
    </font>
    <font>
      <sz val="10"/>
      <name val="Times New Roman"/>
      <charset val="134"/>
    </font>
    <font>
      <sz val="9"/>
      <name val="Times New Roman"/>
      <charset val="134"/>
    </font>
    <font>
      <sz val="9"/>
      <name val="宋体"/>
      <charset val="134"/>
    </font>
    <font>
      <sz val="18"/>
      <name val="黑体"/>
      <charset val="134"/>
    </font>
    <font>
      <sz val="10"/>
      <color theme="1"/>
      <name val="Times New Roman"/>
      <charset val="134"/>
    </font>
    <font>
      <sz val="10"/>
      <color theme="1"/>
      <name val="SimSun"/>
      <charset val="134"/>
    </font>
    <font>
      <sz val="8.25"/>
      <color theme="1"/>
      <name val="Times New Roman"/>
      <charset val="134"/>
    </font>
    <font>
      <sz val="10"/>
      <name val="宋体"/>
      <charset val="134"/>
    </font>
    <font>
      <b/>
      <sz val="12"/>
      <name val="宋体"/>
      <charset val="134"/>
    </font>
    <font>
      <sz val="18"/>
      <name val="Times New Roman"/>
      <charset val="134"/>
    </font>
    <font>
      <u/>
      <sz val="12"/>
      <color indexed="12"/>
      <name val="宋体"/>
      <charset val="134"/>
    </font>
    <font>
      <u/>
      <sz val="10"/>
      <color indexed="12"/>
      <name val="宋体"/>
      <charset val="134"/>
    </font>
    <font>
      <sz val="10"/>
      <color indexed="8"/>
      <name val="宋体"/>
      <charset val="134"/>
    </font>
    <font>
      <u/>
      <sz val="12"/>
      <color indexed="12"/>
      <name val="Times New Roman"/>
      <charset val="134"/>
    </font>
    <font>
      <u/>
      <sz val="10"/>
      <color indexed="12"/>
      <name val="Times New Roman"/>
      <charset val="134"/>
    </font>
    <font>
      <sz val="18"/>
      <name val="Times New Roman"/>
      <charset val="134"/>
    </font>
    <font>
      <sz val="10"/>
      <color rgb="FFFFFFFF"/>
      <name val="宋体"/>
      <charset val="134"/>
    </font>
    <font>
      <b/>
      <sz val="10"/>
      <name val="Times New Roman"/>
      <charset val="134"/>
    </font>
    <font>
      <sz val="10"/>
      <color theme="0"/>
      <name val="宋体"/>
      <charset val="134"/>
    </font>
    <font>
      <sz val="14"/>
      <name val="Times New Roman"/>
      <charset val="134"/>
    </font>
    <font>
      <sz val="10"/>
      <color rgb="FFFF0000"/>
      <name val="Times New Roman"/>
      <charset val="134"/>
    </font>
    <font>
      <sz val="12"/>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134"/>
    </font>
    <font>
      <sz val="18"/>
      <name val="微软雅黑"/>
      <charset val="134"/>
    </font>
    <font>
      <sz val="10"/>
      <color theme="1"/>
      <name val="宋体"/>
      <charset val="134"/>
    </font>
    <font>
      <sz val="9"/>
      <color indexed="8"/>
      <name val="Tahoma"/>
      <charset val="134"/>
    </font>
    <font>
      <b/>
      <sz val="9"/>
      <color indexed="8"/>
      <name val="Tahoma"/>
      <charset val="134"/>
    </font>
    <font>
      <sz val="9"/>
      <color indexed="8"/>
      <name val="宋体"/>
      <charset val="134"/>
    </font>
  </fonts>
  <fills count="43">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rgb="FFFFFF00"/>
        <bgColor indexed="64"/>
      </patternFill>
    </fill>
    <fill>
      <patternFill patternType="solid">
        <fgColor theme="8" tint="0.799920651875362"/>
        <bgColor indexed="64"/>
      </patternFill>
    </fill>
    <fill>
      <patternFill patternType="solid">
        <fgColor indexed="9"/>
        <bgColor indexed="64"/>
      </patternFill>
    </fill>
    <fill>
      <patternFill patternType="solid">
        <fgColor rgb="FFFFFFFF"/>
        <bgColor indexed="64"/>
      </patternFill>
    </fill>
    <fill>
      <patternFill patternType="solid">
        <fgColor rgb="FF3A80EC"/>
        <bgColor indexed="64"/>
      </patternFill>
    </fill>
    <fill>
      <patternFill patternType="solid">
        <fgColor theme="0" tint="-0.149937437055574"/>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diagonal/>
    </border>
    <border>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auto="1"/>
      </right>
      <top style="thin">
        <color auto="1"/>
      </top>
      <bottom/>
      <diagonal/>
    </border>
    <border>
      <left style="thin">
        <color theme="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0"/>
      </bottom>
      <diagonal/>
    </border>
  </borders>
  <cellStyleXfs count="66">
    <xf numFmtId="0" fontId="0" fillId="0" borderId="0">
      <alignment vertical="center"/>
    </xf>
    <xf numFmtId="176" fontId="25"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12" borderId="1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13" borderId="22" applyNumberFormat="0" applyAlignment="0" applyProtection="0">
      <alignment vertical="center"/>
    </xf>
    <xf numFmtId="0" fontId="36" fillId="14" borderId="23" applyNumberFormat="0" applyAlignment="0" applyProtection="0">
      <alignment vertical="center"/>
    </xf>
    <xf numFmtId="0" fontId="37" fillId="14" borderId="22" applyNumberFormat="0" applyAlignment="0" applyProtection="0">
      <alignment vertical="center"/>
    </xf>
    <xf numFmtId="0" fontId="38" fillId="15" borderId="24" applyNumberFormat="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xf numFmtId="0" fontId="44" fillId="39" borderId="0" applyNumberFormat="0" applyBorder="0" applyAlignment="0" applyProtection="0">
      <alignment vertical="center"/>
    </xf>
    <xf numFmtId="0" fontId="45" fillId="40" borderId="0" applyNumberFormat="0" applyBorder="0" applyAlignment="0" applyProtection="0">
      <alignment vertical="center"/>
    </xf>
    <xf numFmtId="0" fontId="45" fillId="41" borderId="0" applyNumberFormat="0" applyBorder="0" applyAlignment="0" applyProtection="0">
      <alignment vertical="center"/>
    </xf>
    <xf numFmtId="0" fontId="44" fillId="42" borderId="0" applyNumberFormat="0" applyBorder="0" applyAlignment="0" applyProtection="0">
      <alignment vertical="center"/>
    </xf>
    <xf numFmtId="0" fontId="25" fillId="0" borderId="27"/>
    <xf numFmtId="9" fontId="25" fillId="0" borderId="0" applyFont="0" applyFill="0" applyBorder="0" applyAlignment="0" applyProtection="0">
      <alignment vertical="center"/>
    </xf>
    <xf numFmtId="177" fontId="25" fillId="0" borderId="0">
      <alignment vertical="center"/>
    </xf>
    <xf numFmtId="0" fontId="25" fillId="0" borderId="0">
      <alignment vertical="center"/>
    </xf>
    <xf numFmtId="177" fontId="25" fillId="0" borderId="0">
      <alignment vertical="center"/>
    </xf>
    <xf numFmtId="0" fontId="2" fillId="0" borderId="0"/>
    <xf numFmtId="177" fontId="25" fillId="0" borderId="0"/>
    <xf numFmtId="0" fontId="25" fillId="0" borderId="0"/>
    <xf numFmtId="177" fontId="25" fillId="0" borderId="0">
      <alignment vertical="center"/>
    </xf>
    <xf numFmtId="0" fontId="46" fillId="0" borderId="0"/>
    <xf numFmtId="177" fontId="2" fillId="0" borderId="0">
      <alignment vertical="center"/>
    </xf>
    <xf numFmtId="0" fontId="46" fillId="0" borderId="0"/>
    <xf numFmtId="177" fontId="14" fillId="0" borderId="0" applyNumberFormat="0" applyFill="0" applyBorder="0" applyAlignment="0" applyProtection="0">
      <alignment vertical="top"/>
      <protection locked="0"/>
    </xf>
    <xf numFmtId="176" fontId="25" fillId="0" borderId="0" applyFont="0" applyFill="0" applyBorder="0" applyAlignment="0" applyProtection="0"/>
    <xf numFmtId="176" fontId="2" fillId="0" borderId="0" applyFont="0" applyFill="0" applyBorder="0" applyAlignment="0" applyProtection="0"/>
    <xf numFmtId="176" fontId="25" fillId="0" borderId="0" applyFont="0" applyFill="0" applyBorder="0" applyAlignment="0" applyProtection="0">
      <alignment vertical="center"/>
    </xf>
    <xf numFmtId="177" fontId="47" fillId="0" borderId="0" applyNumberFormat="0" applyFill="0" applyBorder="0" applyAlignment="0" applyProtection="0">
      <alignment vertical="center"/>
    </xf>
  </cellStyleXfs>
  <cellXfs count="369">
    <xf numFmtId="0" fontId="0" fillId="0" borderId="0" xfId="0">
      <alignment vertical="center"/>
    </xf>
    <xf numFmtId="0" fontId="1" fillId="0" borderId="0" xfId="60" applyFont="1"/>
    <xf numFmtId="0" fontId="2" fillId="0" borderId="0" xfId="60" applyFont="1"/>
    <xf numFmtId="0" fontId="3" fillId="0" borderId="0" xfId="60" applyFont="1" applyAlignment="1">
      <alignment horizontal="center" vertical="center" wrapText="1"/>
    </xf>
    <xf numFmtId="0" fontId="4" fillId="0" borderId="0" xfId="60" applyFont="1"/>
    <xf numFmtId="0" fontId="5" fillId="0" borderId="0" xfId="60" applyFont="1" applyAlignment="1">
      <alignment horizontal="center"/>
    </xf>
    <xf numFmtId="0" fontId="6" fillId="0" borderId="0" xfId="60" applyFont="1"/>
    <xf numFmtId="0" fontId="6" fillId="0" borderId="0" xfId="60" applyFont="1" applyAlignment="1">
      <alignment horizontal="center"/>
    </xf>
    <xf numFmtId="176" fontId="6" fillId="0" borderId="0" xfId="63" applyFont="1"/>
    <xf numFmtId="0" fontId="7" fillId="0" borderId="0" xfId="60" applyFont="1" applyAlignment="1">
      <alignment horizontal="center"/>
    </xf>
    <xf numFmtId="0" fontId="2" fillId="0" borderId="0" xfId="60" applyFont="1" applyAlignment="1">
      <alignment horizontal="left"/>
    </xf>
    <xf numFmtId="0" fontId="2" fillId="0" borderId="1" xfId="60" applyFont="1" applyBorder="1" applyAlignment="1">
      <alignment horizontal="left"/>
    </xf>
    <xf numFmtId="0" fontId="0" fillId="0" borderId="1" xfId="60" applyFont="1" applyBorder="1" applyAlignment="1">
      <alignment horizontal="left"/>
    </xf>
    <xf numFmtId="0" fontId="8" fillId="0" borderId="2" xfId="51" applyNumberFormat="1" applyFont="1" applyBorder="1" applyAlignment="1">
      <alignment horizontal="center" vertical="center"/>
    </xf>
    <xf numFmtId="0" fontId="9" fillId="0" borderId="2" xfId="51" applyNumberFormat="1" applyFont="1" applyBorder="1" applyAlignment="1">
      <alignment horizontal="center" vertical="center" wrapText="1"/>
    </xf>
    <xf numFmtId="0" fontId="3" fillId="0" borderId="3" xfId="60" applyFont="1" applyBorder="1" applyAlignment="1">
      <alignment horizontal="center" vertical="center" wrapText="1"/>
    </xf>
    <xf numFmtId="0" fontId="8" fillId="0" borderId="4" xfId="51" applyNumberFormat="1" applyFont="1" applyBorder="1" applyAlignment="1">
      <alignment horizontal="center" vertical="center"/>
    </xf>
    <xf numFmtId="0" fontId="8" fillId="0" borderId="4" xfId="51" applyNumberFormat="1" applyFont="1" applyBorder="1" applyAlignment="1">
      <alignment horizontal="center" vertical="center" wrapText="1"/>
    </xf>
    <xf numFmtId="176" fontId="8" fillId="0" borderId="3" xfId="51" applyNumberFormat="1" applyFont="1" applyBorder="1" applyAlignment="1">
      <alignment horizontal="center" vertical="center"/>
    </xf>
    <xf numFmtId="0" fontId="8" fillId="0" borderId="3" xfId="54" applyFont="1" applyBorder="1" applyAlignment="1" applyProtection="1">
      <alignment horizontal="center" vertical="center"/>
      <protection locked="0"/>
    </xf>
    <xf numFmtId="0" fontId="10" fillId="2" borderId="3" xfId="54" applyFont="1" applyFill="1" applyBorder="1" applyAlignment="1">
      <alignment horizontal="left" vertical="center"/>
    </xf>
    <xf numFmtId="0" fontId="8" fillId="2" borderId="3" xfId="54" applyFont="1" applyFill="1" applyBorder="1" applyAlignment="1">
      <alignment horizontal="left" vertical="center"/>
    </xf>
    <xf numFmtId="0" fontId="4" fillId="0" borderId="4" xfId="0" applyFont="1" applyBorder="1" applyAlignment="1">
      <alignment horizontal="center" vertical="center" wrapText="1"/>
    </xf>
    <xf numFmtId="178" fontId="8" fillId="3" borderId="3" xfId="54" applyNumberFormat="1" applyFont="1" applyFill="1" applyBorder="1" applyAlignment="1">
      <alignment horizontal="right" vertical="center"/>
    </xf>
    <xf numFmtId="176" fontId="8" fillId="0" borderId="3" xfId="63" applyFont="1" applyFill="1" applyBorder="1" applyAlignment="1">
      <alignment horizontal="right" vertical="center"/>
    </xf>
    <xf numFmtId="0" fontId="10" fillId="0" borderId="3" xfId="54" applyFont="1" applyBorder="1" applyAlignment="1">
      <alignment horizontal="left" vertical="center"/>
    </xf>
    <xf numFmtId="0" fontId="8" fillId="0" borderId="3" xfId="54" applyFont="1" applyBorder="1" applyAlignment="1">
      <alignment horizontal="left" vertical="center"/>
    </xf>
    <xf numFmtId="176" fontId="4" fillId="0" borderId="3" xfId="0" applyNumberFormat="1" applyFont="1" applyBorder="1" applyAlignment="1">
      <alignment horizontal="center" vertical="center"/>
    </xf>
    <xf numFmtId="178" fontId="8" fillId="4" borderId="3" xfId="54" applyNumberFormat="1" applyFont="1" applyFill="1" applyBorder="1" applyAlignment="1">
      <alignment horizontal="right" vertical="center"/>
    </xf>
    <xf numFmtId="0" fontId="8" fillId="0" borderId="3" xfId="54" applyFont="1" applyBorder="1" applyAlignment="1">
      <alignment horizontal="center" vertical="center" wrapText="1"/>
    </xf>
    <xf numFmtId="0" fontId="4" fillId="0" borderId="3" xfId="49" applyFont="1" applyBorder="1" applyAlignment="1">
      <alignment horizontal="center" vertical="center"/>
    </xf>
    <xf numFmtId="0" fontId="4" fillId="0" borderId="3" xfId="60" applyFont="1" applyBorder="1"/>
    <xf numFmtId="49" fontId="2" fillId="0" borderId="3" xfId="54" applyNumberFormat="1" applyBorder="1" applyAlignment="1">
      <alignment horizontal="center" vertical="center"/>
    </xf>
    <xf numFmtId="0" fontId="2" fillId="0" borderId="3" xfId="49" applyFont="1" applyBorder="1" applyAlignment="1" applyProtection="1">
      <alignment horizontal="center" vertical="center"/>
      <protection locked="0"/>
    </xf>
    <xf numFmtId="176" fontId="4" fillId="0" borderId="3" xfId="63" applyFont="1" applyBorder="1" applyAlignment="1">
      <alignment horizontal="center"/>
    </xf>
    <xf numFmtId="0" fontId="4" fillId="0" borderId="5" xfId="58" applyFont="1" applyBorder="1" applyAlignment="1">
      <alignment horizontal="right" vertical="center" wrapText="1"/>
    </xf>
    <xf numFmtId="176" fontId="4" fillId="0" borderId="3" xfId="63" applyFont="1" applyBorder="1"/>
    <xf numFmtId="0" fontId="4" fillId="0" borderId="3" xfId="60" applyFont="1" applyBorder="1" applyAlignment="1">
      <alignment horizontal="center"/>
    </xf>
    <xf numFmtId="0" fontId="2" fillId="0" borderId="3" xfId="60" applyFont="1" applyBorder="1" applyAlignment="1">
      <alignment horizontal="center"/>
    </xf>
    <xf numFmtId="176" fontId="4" fillId="0" borderId="3" xfId="60" applyNumberFormat="1" applyFont="1" applyBorder="1"/>
    <xf numFmtId="49" fontId="11" fillId="0" borderId="0" xfId="51" applyNumberFormat="1" applyFont="1">
      <alignment vertical="center"/>
    </xf>
    <xf numFmtId="0" fontId="11" fillId="0" borderId="0" xfId="51" applyNumberFormat="1" applyFont="1">
      <alignment vertical="center"/>
    </xf>
    <xf numFmtId="0" fontId="2" fillId="0" borderId="0" xfId="60" applyFont="1" applyAlignment="1">
      <alignment horizontal="center"/>
    </xf>
    <xf numFmtId="0" fontId="0" fillId="0" borderId="0" xfId="60" applyFont="1" applyAlignment="1">
      <alignment horizontal="center"/>
    </xf>
    <xf numFmtId="0" fontId="0" fillId="0" borderId="1" xfId="60" applyFont="1" applyBorder="1" applyAlignment="1">
      <alignment horizontal="center"/>
    </xf>
    <xf numFmtId="0" fontId="2" fillId="0" borderId="1" xfId="60" applyFont="1" applyBorder="1" applyAlignment="1">
      <alignment horizontal="center"/>
    </xf>
    <xf numFmtId="0" fontId="3" fillId="0" borderId="6" xfId="60" applyFont="1" applyBorder="1" applyAlignment="1">
      <alignment horizontal="center" wrapText="1"/>
    </xf>
    <xf numFmtId="0" fontId="3" fillId="0" borderId="5" xfId="60" applyFont="1" applyBorder="1" applyAlignment="1">
      <alignment horizontal="center" wrapText="1"/>
    </xf>
    <xf numFmtId="0" fontId="4" fillId="5" borderId="3" xfId="60" applyFont="1" applyFill="1" applyBorder="1"/>
    <xf numFmtId="0" fontId="0" fillId="0" borderId="3" xfId="60" applyFont="1" applyBorder="1"/>
    <xf numFmtId="0" fontId="12" fillId="0" borderId="0" xfId="60" applyFont="1"/>
    <xf numFmtId="0" fontId="8" fillId="4" borderId="3" xfId="54" applyFont="1" applyFill="1" applyBorder="1" applyAlignment="1">
      <alignment vertical="center"/>
    </xf>
    <xf numFmtId="0" fontId="8" fillId="0" borderId="3" xfId="51" applyNumberFormat="1" applyFont="1" applyBorder="1" applyAlignment="1"/>
    <xf numFmtId="177" fontId="8" fillId="0" borderId="3" xfId="51" applyFont="1" applyBorder="1" applyAlignment="1">
      <alignment horizontal="center" vertical="center" wrapText="1"/>
    </xf>
    <xf numFmtId="176" fontId="8" fillId="0" borderId="3" xfId="51" applyNumberFormat="1" applyFont="1" applyBorder="1" applyAlignment="1"/>
    <xf numFmtId="176" fontId="8" fillId="0" borderId="3" xfId="63" applyFont="1" applyBorder="1" applyAlignment="1"/>
    <xf numFmtId="0" fontId="4" fillId="0" borderId="3" xfId="51" applyNumberFormat="1" applyFont="1" applyBorder="1" applyAlignment="1">
      <alignment horizontal="center" vertical="center"/>
    </xf>
    <xf numFmtId="0" fontId="4" fillId="6" borderId="3" xfId="51" applyNumberFormat="1" applyFont="1" applyFill="1" applyBorder="1" applyAlignment="1">
      <alignment horizontal="center" vertical="center"/>
    </xf>
    <xf numFmtId="0" fontId="4" fillId="4" borderId="3" xfId="51" applyNumberFormat="1" applyFont="1" applyFill="1" applyBorder="1" applyAlignment="1"/>
    <xf numFmtId="177" fontId="4" fillId="0" borderId="3" xfId="51" applyFont="1" applyBorder="1" applyAlignment="1">
      <alignment horizontal="center" vertical="center" wrapText="1"/>
    </xf>
    <xf numFmtId="176" fontId="4" fillId="0" borderId="3" xfId="51" applyNumberFormat="1" applyFont="1" applyBorder="1" applyAlignment="1"/>
    <xf numFmtId="176" fontId="4" fillId="0" borderId="5" xfId="63" applyFont="1" applyBorder="1" applyAlignment="1"/>
    <xf numFmtId="0" fontId="12" fillId="0" borderId="0" xfId="60" applyFont="1" applyAlignment="1">
      <alignment horizontal="center"/>
    </xf>
    <xf numFmtId="176" fontId="12" fillId="0" borderId="0" xfId="63" applyFont="1"/>
    <xf numFmtId="176" fontId="13" fillId="0" borderId="0" xfId="51" applyNumberFormat="1" applyFont="1">
      <alignment vertical="center"/>
    </xf>
    <xf numFmtId="176" fontId="4" fillId="0" borderId="0" xfId="51" applyNumberFormat="1" applyFont="1" applyAlignment="1">
      <alignment horizontal="center" vertical="center"/>
    </xf>
    <xf numFmtId="0" fontId="4" fillId="0" borderId="0" xfId="51" applyNumberFormat="1" applyFont="1">
      <alignment vertical="center"/>
    </xf>
    <xf numFmtId="176" fontId="4" fillId="0" borderId="0" xfId="51" applyNumberFormat="1" applyFont="1">
      <alignment vertical="center"/>
    </xf>
    <xf numFmtId="176" fontId="4" fillId="0" borderId="0" xfId="51" applyNumberFormat="1" applyFont="1" applyAlignment="1">
      <alignment vertical="center" shrinkToFit="1"/>
    </xf>
    <xf numFmtId="176" fontId="4" fillId="4" borderId="0" xfId="51" applyNumberFormat="1" applyFont="1" applyFill="1">
      <alignment vertical="center"/>
    </xf>
    <xf numFmtId="14" fontId="4" fillId="0" borderId="0" xfId="51" applyNumberFormat="1" applyFont="1">
      <alignment vertical="center"/>
    </xf>
    <xf numFmtId="0" fontId="14" fillId="7" borderId="0" xfId="61" applyNumberFormat="1" applyFill="1" applyAlignment="1" applyProtection="1">
      <alignment horizontal="left" vertical="center" shrinkToFit="1"/>
      <protection locked="0" hidden="1"/>
    </xf>
    <xf numFmtId="0" fontId="15" fillId="0" borderId="0" xfId="61" applyNumberFormat="1" applyFont="1" applyAlignment="1" applyProtection="1">
      <alignment horizontal="left" vertical="center" wrapText="1"/>
    </xf>
    <xf numFmtId="179" fontId="15" fillId="0" borderId="0" xfId="61" applyNumberFormat="1" applyFont="1" applyAlignment="1" applyProtection="1">
      <alignment horizontal="left" vertical="center" wrapText="1"/>
    </xf>
    <xf numFmtId="179" fontId="4" fillId="0" borderId="0" xfId="51" applyNumberFormat="1" applyFont="1" applyAlignment="1">
      <alignment horizontal="center" vertical="center" shrinkToFit="1"/>
    </xf>
    <xf numFmtId="179" fontId="4" fillId="0" borderId="0" xfId="51" applyNumberFormat="1" applyFont="1" applyAlignment="1">
      <alignment horizontal="center" vertical="center" wrapText="1"/>
    </xf>
    <xf numFmtId="179" fontId="4" fillId="4" borderId="0" xfId="51" applyNumberFormat="1" applyFont="1" applyFill="1" applyAlignment="1">
      <alignment horizontal="center" vertical="center" wrapText="1"/>
    </xf>
    <xf numFmtId="0" fontId="4" fillId="0" borderId="0" xfId="51" applyNumberFormat="1" applyFont="1" applyAlignment="1">
      <alignment horizontal="center" vertical="center" wrapText="1"/>
    </xf>
    <xf numFmtId="0" fontId="7" fillId="0" borderId="0" xfId="51" applyNumberFormat="1" applyFont="1" applyAlignment="1">
      <alignment horizontal="centerContinuous" vertical="center" wrapText="1"/>
    </xf>
    <xf numFmtId="0" fontId="7" fillId="4" borderId="0" xfId="51" applyNumberFormat="1" applyFont="1" applyFill="1" applyAlignment="1">
      <alignment horizontal="centerContinuous" vertical="center" wrapText="1"/>
    </xf>
    <xf numFmtId="179" fontId="4" fillId="0" borderId="0" xfId="51" applyNumberFormat="1" applyFont="1">
      <alignment vertical="center"/>
    </xf>
    <xf numFmtId="179" fontId="4" fillId="4" borderId="0" xfId="51" applyNumberFormat="1" applyFont="1" applyFill="1">
      <alignment vertical="center"/>
    </xf>
    <xf numFmtId="179" fontId="4" fillId="0" borderId="0" xfId="51" applyNumberFormat="1" applyFont="1" applyAlignment="1">
      <alignment vertical="center" shrinkToFit="1"/>
    </xf>
    <xf numFmtId="0" fontId="2" fillId="0" borderId="3" xfId="51" applyNumberFormat="1" applyFont="1" applyBorder="1" applyAlignment="1">
      <alignment horizontal="center" vertical="center"/>
    </xf>
    <xf numFmtId="0" fontId="2" fillId="6" borderId="3" xfId="51" applyNumberFormat="1" applyFont="1" applyFill="1" applyBorder="1" applyAlignment="1">
      <alignment horizontal="center" vertical="center" wrapText="1"/>
    </xf>
    <xf numFmtId="179" fontId="2" fillId="6" borderId="2" xfId="51" applyNumberFormat="1" applyFont="1" applyFill="1" applyBorder="1" applyAlignment="1">
      <alignment horizontal="center" vertical="center" wrapText="1"/>
    </xf>
    <xf numFmtId="179" fontId="2" fillId="0" borderId="3" xfId="51" applyNumberFormat="1" applyFont="1" applyBorder="1" applyAlignment="1">
      <alignment horizontal="center" vertical="center" shrinkToFit="1"/>
    </xf>
    <xf numFmtId="179" fontId="2" fillId="0" borderId="3" xfId="51" applyNumberFormat="1" applyFont="1" applyBorder="1" applyAlignment="1">
      <alignment horizontal="center" vertical="center" wrapText="1"/>
    </xf>
    <xf numFmtId="179" fontId="2" fillId="4" borderId="3" xfId="51" applyNumberFormat="1" applyFont="1" applyFill="1" applyBorder="1" applyAlignment="1">
      <alignment horizontal="center" vertical="center" wrapText="1"/>
    </xf>
    <xf numFmtId="0" fontId="2" fillId="0" borderId="3" xfId="51" applyNumberFormat="1" applyFont="1" applyBorder="1" applyAlignment="1">
      <alignment horizontal="center" vertical="center" wrapText="1"/>
    </xf>
    <xf numFmtId="179" fontId="2" fillId="6" borderId="4" xfId="51" applyNumberFormat="1" applyFont="1" applyFill="1" applyBorder="1" applyAlignment="1">
      <alignment horizontal="center" vertical="center" wrapText="1"/>
    </xf>
    <xf numFmtId="179" fontId="4" fillId="0" borderId="3" xfId="51" applyNumberFormat="1" applyFont="1" applyBorder="1" applyAlignment="1">
      <alignment horizontal="center" vertical="center" shrinkToFit="1"/>
    </xf>
    <xf numFmtId="179" fontId="4" fillId="0" borderId="3" xfId="51" applyNumberFormat="1" applyFont="1" applyBorder="1" applyAlignment="1">
      <alignment horizontal="center" vertical="center"/>
    </xf>
    <xf numFmtId="179" fontId="4" fillId="4" borderId="3" xfId="51" applyNumberFormat="1" applyFont="1" applyFill="1" applyBorder="1" applyAlignment="1">
      <alignment horizontal="center" vertical="center"/>
    </xf>
    <xf numFmtId="49" fontId="4" fillId="6" borderId="3" xfId="51" applyNumberFormat="1" applyFont="1" applyFill="1" applyBorder="1" applyAlignment="1">
      <alignment horizontal="center" vertical="center"/>
    </xf>
    <xf numFmtId="0" fontId="2" fillId="4" borderId="3" xfId="51" applyNumberFormat="1" applyFont="1" applyFill="1" applyBorder="1" applyAlignment="1">
      <alignment horizontal="left" vertical="center" shrinkToFit="1"/>
    </xf>
    <xf numFmtId="0" fontId="4" fillId="4" borderId="3" xfId="51" applyNumberFormat="1" applyFont="1" applyFill="1" applyBorder="1" applyAlignment="1">
      <alignment horizontal="left" vertical="center" shrinkToFit="1"/>
    </xf>
    <xf numFmtId="0" fontId="4" fillId="4" borderId="3" xfId="51" applyNumberFormat="1" applyFont="1" applyFill="1" applyBorder="1" applyAlignment="1">
      <alignment horizontal="center" vertical="center"/>
    </xf>
    <xf numFmtId="0" fontId="4" fillId="0" borderId="3" xfId="51" applyNumberFormat="1" applyFont="1" applyBorder="1" applyAlignment="1">
      <alignment horizontal="left" vertical="center" shrinkToFit="1"/>
    </xf>
    <xf numFmtId="0" fontId="4" fillId="4" borderId="3" xfId="51" applyNumberFormat="1" applyFont="1" applyFill="1" applyBorder="1" applyAlignment="1">
      <alignment horizontal="left" vertical="center"/>
    </xf>
    <xf numFmtId="0" fontId="2" fillId="4" borderId="3" xfId="51" applyNumberFormat="1" applyFont="1" applyFill="1" applyBorder="1" applyAlignment="1">
      <alignment horizontal="left" vertical="center"/>
    </xf>
    <xf numFmtId="0" fontId="4" fillId="7" borderId="3" xfId="51" applyNumberFormat="1" applyFont="1" applyFill="1" applyBorder="1" applyAlignment="1">
      <alignment horizontal="left" vertical="center" shrinkToFit="1"/>
    </xf>
    <xf numFmtId="0" fontId="2" fillId="7" borderId="3" xfId="51" applyNumberFormat="1" applyFont="1" applyFill="1" applyBorder="1" applyAlignment="1">
      <alignment horizontal="left" vertical="center" shrinkToFit="1"/>
    </xf>
    <xf numFmtId="0" fontId="4" fillId="0" borderId="3" xfId="51" applyNumberFormat="1" applyFont="1" applyBorder="1" applyAlignment="1">
      <alignment horizontal="left" vertical="center"/>
    </xf>
    <xf numFmtId="0" fontId="2" fillId="0" borderId="6" xfId="51" applyNumberFormat="1" applyFont="1" applyBorder="1" applyAlignment="1">
      <alignment horizontal="center" vertical="center"/>
    </xf>
    <xf numFmtId="179" fontId="2" fillId="0" borderId="7" xfId="51" applyNumberFormat="1" applyFont="1" applyBorder="1" applyAlignment="1">
      <alignment horizontal="center" vertical="center"/>
    </xf>
    <xf numFmtId="179" fontId="2" fillId="0" borderId="5" xfId="51" applyNumberFormat="1" applyFont="1" applyBorder="1" applyAlignment="1">
      <alignment horizontal="center" vertical="center"/>
    </xf>
    <xf numFmtId="179" fontId="4" fillId="0" borderId="3" xfId="51" applyNumberFormat="1" applyFont="1" applyBorder="1" applyAlignment="1">
      <alignment horizontal="left" vertical="center" shrinkToFit="1"/>
    </xf>
    <xf numFmtId="179" fontId="4" fillId="0" borderId="3" xfId="51" applyNumberFormat="1" applyFont="1" applyBorder="1" applyAlignment="1">
      <alignment horizontal="left" vertical="center"/>
    </xf>
    <xf numFmtId="14" fontId="4" fillId="0" borderId="0" xfId="51" applyNumberFormat="1" applyFont="1" applyAlignment="1">
      <alignment horizontal="center" vertical="center" wrapText="1"/>
    </xf>
    <xf numFmtId="0" fontId="2" fillId="6" borderId="2" xfId="51" applyNumberFormat="1" applyFont="1" applyFill="1" applyBorder="1" applyAlignment="1">
      <alignment horizontal="center" vertical="center" wrapText="1"/>
    </xf>
    <xf numFmtId="14" fontId="2" fillId="0" borderId="3" xfId="51" applyNumberFormat="1" applyFont="1" applyBorder="1" applyAlignment="1">
      <alignment horizontal="center" vertical="center" wrapText="1"/>
    </xf>
    <xf numFmtId="179" fontId="2" fillId="6" borderId="2" xfId="57" applyNumberFormat="1" applyFont="1" applyFill="1" applyBorder="1" applyAlignment="1">
      <alignment horizontal="center" vertical="center" wrapText="1"/>
    </xf>
    <xf numFmtId="179" fontId="2" fillId="0" borderId="6" xfId="57" applyNumberFormat="1" applyFont="1" applyBorder="1" applyAlignment="1">
      <alignment horizontal="center" vertical="center" wrapText="1"/>
    </xf>
    <xf numFmtId="179" fontId="2" fillId="0" borderId="7" xfId="57" applyNumberFormat="1" applyFont="1" applyBorder="1" applyAlignment="1">
      <alignment horizontal="center" vertical="center" wrapText="1"/>
    </xf>
    <xf numFmtId="0" fontId="2" fillId="6" borderId="4" xfId="51" applyNumberFormat="1" applyFont="1" applyFill="1" applyBorder="1" applyAlignment="1">
      <alignment horizontal="center" vertical="center" wrapText="1"/>
    </xf>
    <xf numFmtId="14" fontId="4" fillId="0" borderId="3" xfId="51" applyNumberFormat="1" applyFont="1" applyBorder="1" applyAlignment="1">
      <alignment horizontal="center" vertical="center"/>
    </xf>
    <xf numFmtId="179" fontId="2" fillId="6" borderId="4" xfId="57" applyNumberFormat="1" applyFont="1" applyFill="1" applyBorder="1" applyAlignment="1">
      <alignment horizontal="center" vertical="center" wrapText="1"/>
    </xf>
    <xf numFmtId="179" fontId="16" fillId="0" borderId="2" xfId="52" applyNumberFormat="1" applyFont="1" applyBorder="1" applyAlignment="1" applyProtection="1">
      <alignment horizontal="center" vertical="center"/>
      <protection locked="0"/>
    </xf>
    <xf numFmtId="179" fontId="2" fillId="0" borderId="3" xfId="51" applyNumberFormat="1" applyFont="1" applyBorder="1" applyAlignment="1">
      <alignment horizontal="center" vertical="center"/>
    </xf>
    <xf numFmtId="179" fontId="2" fillId="0" borderId="6" xfId="51" applyNumberFormat="1" applyFont="1" applyBorder="1" applyAlignment="1">
      <alignment horizontal="center" vertical="center"/>
    </xf>
    <xf numFmtId="179" fontId="4" fillId="6" borderId="3" xfId="51" applyNumberFormat="1" applyFont="1" applyFill="1" applyBorder="1" applyAlignment="1">
      <alignment horizontal="right" vertical="center"/>
    </xf>
    <xf numFmtId="180" fontId="4" fillId="0" borderId="3" xfId="51" applyNumberFormat="1" applyFont="1" applyBorder="1" applyAlignment="1">
      <alignment horizontal="right" vertical="center"/>
    </xf>
    <xf numFmtId="179" fontId="4" fillId="0" borderId="3" xfId="51" applyNumberFormat="1" applyFont="1" applyBorder="1" applyAlignment="1">
      <alignment horizontal="right" vertical="center"/>
    </xf>
    <xf numFmtId="179" fontId="11" fillId="0" borderId="0" xfId="51" applyNumberFormat="1" applyFont="1">
      <alignment vertical="center"/>
    </xf>
    <xf numFmtId="179" fontId="13" fillId="0" borderId="0" xfId="51" applyNumberFormat="1" applyFont="1" applyAlignment="1">
      <alignment horizontal="centerContinuous" vertical="center" wrapText="1"/>
    </xf>
    <xf numFmtId="179" fontId="2" fillId="0" borderId="3" xfId="57" applyNumberFormat="1" applyFont="1" applyBorder="1" applyAlignment="1">
      <alignment horizontal="center" vertical="center" wrapText="1"/>
    </xf>
    <xf numFmtId="179" fontId="4" fillId="0" borderId="6" xfId="57" applyNumberFormat="1" applyFont="1" applyBorder="1" applyAlignment="1">
      <alignment horizontal="center" vertical="center" wrapText="1"/>
    </xf>
    <xf numFmtId="179" fontId="4" fillId="0" borderId="7" xfId="57" applyNumberFormat="1" applyFont="1" applyBorder="1" applyAlignment="1">
      <alignment horizontal="center" vertical="center" wrapText="1"/>
    </xf>
    <xf numFmtId="179" fontId="4" fillId="0" borderId="5" xfId="57" applyNumberFormat="1" applyFont="1" applyBorder="1" applyAlignment="1">
      <alignment horizontal="center" vertical="center" wrapText="1"/>
    </xf>
    <xf numFmtId="179" fontId="2" fillId="0" borderId="0" xfId="51" applyNumberFormat="1" applyFont="1" applyAlignment="1">
      <alignment horizontal="right" vertical="center"/>
    </xf>
    <xf numFmtId="179" fontId="2" fillId="0" borderId="2" xfId="57" applyNumberFormat="1" applyFont="1" applyBorder="1" applyAlignment="1">
      <alignment horizontal="center" vertical="center" wrapText="1"/>
    </xf>
    <xf numFmtId="179" fontId="2" fillId="0" borderId="4" xfId="57" applyNumberFormat="1" applyFont="1" applyBorder="1" applyAlignment="1">
      <alignment horizontal="center" vertical="center" wrapText="1"/>
    </xf>
    <xf numFmtId="179" fontId="4" fillId="6" borderId="2" xfId="51" applyNumberFormat="1" applyFont="1" applyFill="1" applyBorder="1" applyAlignment="1">
      <alignment horizontal="center" vertical="center" wrapText="1"/>
    </xf>
    <xf numFmtId="179" fontId="2" fillId="0" borderId="2" xfId="51" applyNumberFormat="1" applyFont="1" applyBorder="1" applyAlignment="1">
      <alignment horizontal="center" vertical="center" shrinkToFit="1"/>
    </xf>
    <xf numFmtId="179" fontId="4" fillId="6" borderId="4" xfId="51" applyNumberFormat="1" applyFont="1" applyFill="1" applyBorder="1" applyAlignment="1">
      <alignment horizontal="center" vertical="center" wrapText="1"/>
    </xf>
    <xf numFmtId="179" fontId="2" fillId="0" borderId="4" xfId="51" applyNumberFormat="1" applyFont="1" applyBorder="1" applyAlignment="1">
      <alignment horizontal="center" vertical="center" shrinkToFit="1"/>
    </xf>
    <xf numFmtId="179" fontId="4" fillId="6" borderId="3" xfId="51" applyNumberFormat="1" applyFont="1" applyFill="1" applyBorder="1" applyAlignment="1">
      <alignment horizontal="center" vertical="center"/>
    </xf>
    <xf numFmtId="179" fontId="2" fillId="4" borderId="3" xfId="51" applyNumberFormat="1" applyFont="1" applyFill="1" applyBorder="1" applyAlignment="1">
      <alignment horizontal="center" vertical="center"/>
    </xf>
    <xf numFmtId="179" fontId="2" fillId="0" borderId="3" xfId="51" applyNumberFormat="1" applyFont="1" applyBorder="1" applyAlignment="1">
      <alignment vertical="center" shrinkToFit="1"/>
    </xf>
    <xf numFmtId="179" fontId="2" fillId="4" borderId="3" xfId="51" applyNumberFormat="1" applyFont="1" applyFill="1" applyBorder="1" applyAlignment="1">
      <alignment vertical="center" shrinkToFit="1"/>
    </xf>
    <xf numFmtId="179" fontId="2" fillId="4" borderId="3" xfId="51" applyNumberFormat="1" applyFont="1" applyFill="1" applyBorder="1" applyAlignment="1">
      <alignment horizontal="center" vertical="center" shrinkToFit="1"/>
    </xf>
    <xf numFmtId="179" fontId="4" fillId="4" borderId="3" xfId="51" applyNumberFormat="1" applyFont="1" applyFill="1" applyBorder="1" applyAlignment="1">
      <alignment vertical="center" shrinkToFit="1"/>
    </xf>
    <xf numFmtId="179" fontId="4" fillId="0" borderId="3" xfId="51" applyNumberFormat="1" applyFont="1" applyBorder="1" applyAlignment="1">
      <alignment vertical="center" shrinkToFit="1"/>
    </xf>
    <xf numFmtId="179" fontId="2" fillId="0" borderId="3" xfId="51" applyNumberFormat="1" applyFont="1" applyBorder="1" applyAlignment="1">
      <alignment horizontal="left" vertical="center" shrinkToFit="1"/>
    </xf>
    <xf numFmtId="179" fontId="4" fillId="0" borderId="0" xfId="51" applyNumberFormat="1" applyFont="1" applyAlignment="1">
      <alignment horizontal="center" vertical="center"/>
    </xf>
    <xf numFmtId="181" fontId="4" fillId="0" borderId="3" xfId="51" applyNumberFormat="1" applyFont="1" applyBorder="1">
      <alignment vertical="center"/>
    </xf>
    <xf numFmtId="0" fontId="4" fillId="6" borderId="3" xfId="51" applyNumberFormat="1" applyFont="1" applyFill="1" applyBorder="1" applyAlignment="1">
      <alignment horizontal="center" vertical="center" wrapText="1"/>
    </xf>
    <xf numFmtId="179" fontId="4" fillId="4" borderId="3" xfId="51" applyNumberFormat="1" applyFont="1" applyFill="1" applyBorder="1" applyAlignment="1">
      <alignment horizontal="right" vertical="center"/>
    </xf>
    <xf numFmtId="179" fontId="4" fillId="6" borderId="3" xfId="51" applyNumberFormat="1" applyFont="1" applyFill="1" applyBorder="1">
      <alignment vertical="center"/>
    </xf>
    <xf numFmtId="179" fontId="11" fillId="6" borderId="3" xfId="51" applyNumberFormat="1" applyFont="1" applyFill="1" applyBorder="1" applyAlignment="1">
      <alignment horizontal="right" vertical="center"/>
    </xf>
    <xf numFmtId="181" fontId="4" fillId="0" borderId="3" xfId="51" applyNumberFormat="1" applyFont="1" applyBorder="1" applyAlignment="1">
      <alignment horizontal="center" vertical="center"/>
    </xf>
    <xf numFmtId="14" fontId="4" fillId="8" borderId="3" xfId="51" applyNumberFormat="1" applyFont="1" applyFill="1" applyBorder="1" applyAlignment="1">
      <alignment horizontal="center" vertical="center"/>
    </xf>
    <xf numFmtId="181" fontId="4" fillId="6" borderId="3" xfId="51" applyNumberFormat="1" applyFont="1" applyFill="1" applyBorder="1" applyAlignment="1">
      <alignment horizontal="center" vertical="center"/>
    </xf>
    <xf numFmtId="179" fontId="16" fillId="9" borderId="2" xfId="52" applyNumberFormat="1" applyFont="1" applyFill="1" applyBorder="1" applyAlignment="1" applyProtection="1">
      <alignment horizontal="center" vertical="center"/>
      <protection locked="0"/>
    </xf>
    <xf numFmtId="179" fontId="2" fillId="0" borderId="0" xfId="51" applyNumberFormat="1" applyFont="1">
      <alignment vertical="center"/>
    </xf>
    <xf numFmtId="179" fontId="2" fillId="0" borderId="2" xfId="51" applyNumberFormat="1" applyFont="1" applyBorder="1" applyAlignment="1">
      <alignment horizontal="center" vertical="center" wrapText="1"/>
    </xf>
    <xf numFmtId="179" fontId="2" fillId="0" borderId="4" xfId="51" applyNumberFormat="1" applyFont="1" applyBorder="1" applyAlignment="1">
      <alignment horizontal="center" vertical="center" wrapText="1"/>
    </xf>
    <xf numFmtId="179" fontId="4" fillId="0" borderId="3" xfId="51" applyNumberFormat="1" applyFont="1" applyBorder="1">
      <alignment vertical="center"/>
    </xf>
    <xf numFmtId="176" fontId="4" fillId="4" borderId="0" xfId="51" applyNumberFormat="1" applyFont="1" applyFill="1" applyAlignment="1">
      <alignment vertical="center" shrinkToFit="1"/>
    </xf>
    <xf numFmtId="0" fontId="4" fillId="0" borderId="0" xfId="51" applyNumberFormat="1" applyFont="1" applyAlignment="1">
      <alignment horizontal="left" vertical="center"/>
    </xf>
    <xf numFmtId="182" fontId="4" fillId="0" borderId="0" xfId="51" applyNumberFormat="1" applyFont="1">
      <alignment vertical="center"/>
    </xf>
    <xf numFmtId="0" fontId="4" fillId="0" borderId="0" xfId="51" applyNumberFormat="1" applyFont="1" applyAlignment="1">
      <alignment horizontal="center" vertical="center"/>
    </xf>
    <xf numFmtId="9" fontId="4" fillId="0" borderId="0" xfId="51" applyNumberFormat="1" applyFont="1">
      <alignment vertical="center"/>
    </xf>
    <xf numFmtId="176" fontId="4" fillId="0" borderId="0" xfId="1" applyFont="1" applyFill="1">
      <alignment vertical="center"/>
    </xf>
    <xf numFmtId="0" fontId="17" fillId="7" borderId="0" xfId="61" applyNumberFormat="1" applyFont="1" applyFill="1" applyAlignment="1" applyProtection="1">
      <alignment horizontal="left" vertical="center" shrinkToFit="1"/>
      <protection locked="0" hidden="1"/>
    </xf>
    <xf numFmtId="179" fontId="18" fillId="0" borderId="0" xfId="61" applyNumberFormat="1" applyFont="1" applyAlignment="1" applyProtection="1">
      <alignment horizontal="left" vertical="center" wrapText="1"/>
    </xf>
    <xf numFmtId="179" fontId="4" fillId="4" borderId="0" xfId="51" applyNumberFormat="1" applyFont="1" applyFill="1" applyAlignment="1">
      <alignment horizontal="center" vertical="center" shrinkToFit="1"/>
    </xf>
    <xf numFmtId="0" fontId="19" fillId="0" borderId="0" xfId="51" applyNumberFormat="1" applyFont="1" applyAlignment="1">
      <alignment horizontal="centerContinuous" vertical="center" wrapText="1"/>
    </xf>
    <xf numFmtId="179" fontId="13" fillId="4" borderId="0" xfId="51" applyNumberFormat="1" applyFont="1" applyFill="1" applyAlignment="1">
      <alignment horizontal="centerContinuous" vertical="center" wrapText="1"/>
    </xf>
    <xf numFmtId="49" fontId="4" fillId="0" borderId="0" xfId="51" applyNumberFormat="1" applyFont="1">
      <alignment vertical="center"/>
    </xf>
    <xf numFmtId="179" fontId="4" fillId="4" borderId="0" xfId="51" applyNumberFormat="1" applyFont="1" applyFill="1" applyAlignment="1">
      <alignment vertical="center" shrinkToFit="1"/>
    </xf>
    <xf numFmtId="0" fontId="4" fillId="0" borderId="2" xfId="51" applyNumberFormat="1" applyFont="1" applyBorder="1" applyAlignment="1">
      <alignment horizontal="center" vertical="center"/>
    </xf>
    <xf numFmtId="0" fontId="4" fillId="0" borderId="6" xfId="51" applyNumberFormat="1" applyFont="1" applyBorder="1" applyAlignment="1">
      <alignment horizontal="center" vertical="center"/>
    </xf>
    <xf numFmtId="0" fontId="4" fillId="0" borderId="7" xfId="51" applyNumberFormat="1" applyFont="1" applyBorder="1" applyAlignment="1">
      <alignment horizontal="center" vertical="center"/>
    </xf>
    <xf numFmtId="0" fontId="4" fillId="4" borderId="7" xfId="51" applyNumberFormat="1" applyFont="1" applyFill="1" applyBorder="1" applyAlignment="1">
      <alignment horizontal="center" vertical="center"/>
    </xf>
    <xf numFmtId="0" fontId="4" fillId="0" borderId="8" xfId="51" applyNumberFormat="1" applyFont="1" applyBorder="1" applyAlignment="1">
      <alignment horizontal="center" vertical="center"/>
    </xf>
    <xf numFmtId="0" fontId="4" fillId="6" borderId="2" xfId="51" applyNumberFormat="1" applyFont="1" applyFill="1" applyBorder="1" applyAlignment="1">
      <alignment horizontal="center" vertical="center"/>
    </xf>
    <xf numFmtId="0" fontId="4" fillId="4" borderId="2" xfId="51" applyNumberFormat="1" applyFont="1" applyFill="1" applyBorder="1" applyAlignment="1">
      <alignment horizontal="center" vertical="center" wrapText="1"/>
    </xf>
    <xf numFmtId="0" fontId="4" fillId="0" borderId="2" xfId="51" applyNumberFormat="1" applyFont="1" applyBorder="1" applyAlignment="1">
      <alignment horizontal="center" vertical="center" wrapText="1"/>
    </xf>
    <xf numFmtId="0" fontId="4" fillId="0" borderId="4" xfId="51" applyNumberFormat="1" applyFont="1" applyBorder="1" applyAlignment="1">
      <alignment horizontal="center" vertical="center"/>
    </xf>
    <xf numFmtId="0" fontId="4" fillId="6" borderId="4" xfId="51" applyNumberFormat="1" applyFont="1" applyFill="1" applyBorder="1" applyAlignment="1">
      <alignment horizontal="center" vertical="center"/>
    </xf>
    <xf numFmtId="0" fontId="4" fillId="6" borderId="4" xfId="51" applyNumberFormat="1" applyFont="1" applyFill="1" applyBorder="1" applyAlignment="1">
      <alignment horizontal="center" vertical="center" wrapText="1"/>
    </xf>
    <xf numFmtId="0" fontId="4" fillId="8" borderId="4" xfId="51" applyNumberFormat="1" applyFont="1" applyFill="1" applyBorder="1" applyAlignment="1">
      <alignment horizontal="center" vertical="center"/>
    </xf>
    <xf numFmtId="0" fontId="4" fillId="4" borderId="4" xfId="51" applyNumberFormat="1" applyFont="1" applyFill="1" applyBorder="1" applyAlignment="1">
      <alignment horizontal="center" vertical="center" wrapText="1"/>
    </xf>
    <xf numFmtId="0" fontId="4" fillId="8" borderId="4" xfId="51" applyNumberFormat="1" applyFont="1" applyFill="1" applyBorder="1" applyAlignment="1">
      <alignment horizontal="center" vertical="center" wrapText="1"/>
    </xf>
    <xf numFmtId="49" fontId="4" fillId="6" borderId="3" xfId="51" applyNumberFormat="1" applyFont="1" applyFill="1" applyBorder="1" applyAlignment="1">
      <alignment horizontal="left" vertical="center" shrinkToFit="1"/>
    </xf>
    <xf numFmtId="183" fontId="4" fillId="6" borderId="3" xfId="51" applyNumberFormat="1" applyFont="1" applyFill="1" applyBorder="1" applyAlignment="1">
      <alignment horizontal="left" vertical="center" shrinkToFit="1"/>
    </xf>
    <xf numFmtId="0" fontId="4" fillId="7" borderId="3" xfId="51" applyNumberFormat="1" applyFont="1" applyFill="1" applyBorder="1" applyAlignment="1">
      <alignment horizontal="left" vertical="center" wrapText="1" shrinkToFit="1"/>
    </xf>
    <xf numFmtId="0" fontId="4" fillId="4" borderId="3" xfId="51" applyNumberFormat="1" applyFont="1" applyFill="1" applyBorder="1" applyAlignment="1">
      <alignment horizontal="center" vertical="center" wrapText="1" shrinkToFit="1"/>
    </xf>
    <xf numFmtId="183" fontId="4" fillId="4" borderId="3" xfId="51" applyNumberFormat="1" applyFont="1" applyFill="1" applyBorder="1" applyAlignment="1">
      <alignment horizontal="left" vertical="center" shrinkToFit="1"/>
    </xf>
    <xf numFmtId="179" fontId="4" fillId="4" borderId="3" xfId="51" applyNumberFormat="1" applyFont="1" applyFill="1" applyBorder="1" applyAlignment="1">
      <alignment horizontal="center" vertical="center" wrapText="1"/>
    </xf>
    <xf numFmtId="183" fontId="4" fillId="0" borderId="3" xfId="51" applyNumberFormat="1" applyFont="1" applyBorder="1" applyAlignment="1">
      <alignment horizontal="left" vertical="center" shrinkToFit="1"/>
    </xf>
    <xf numFmtId="49" fontId="4" fillId="6" borderId="3" xfId="51" applyNumberFormat="1" applyFont="1" applyFill="1" applyBorder="1" applyAlignment="1">
      <alignment horizontal="left" vertical="center"/>
    </xf>
    <xf numFmtId="183" fontId="4" fillId="0" borderId="3" xfId="51" applyNumberFormat="1" applyFont="1" applyBorder="1" applyAlignment="1">
      <alignment vertical="center" shrinkToFit="1"/>
    </xf>
    <xf numFmtId="179" fontId="4" fillId="0" borderId="7" xfId="51" applyNumberFormat="1" applyFont="1" applyBorder="1" applyAlignment="1">
      <alignment horizontal="center" vertical="center"/>
    </xf>
    <xf numFmtId="179" fontId="4" fillId="0" borderId="5" xfId="51" applyNumberFormat="1" applyFont="1" applyBorder="1" applyAlignment="1">
      <alignment horizontal="center" vertical="center"/>
    </xf>
    <xf numFmtId="179" fontId="4" fillId="4" borderId="3" xfId="51" applyNumberFormat="1" applyFont="1" applyFill="1" applyBorder="1" applyAlignment="1">
      <alignment horizontal="center" vertical="center" shrinkToFit="1"/>
    </xf>
    <xf numFmtId="0" fontId="13" fillId="0" borderId="0" xfId="51" applyNumberFormat="1" applyFont="1" applyAlignment="1">
      <alignment horizontal="centerContinuous" vertical="center"/>
    </xf>
    <xf numFmtId="0" fontId="4" fillId="0" borderId="5" xfId="51" applyNumberFormat="1" applyFont="1" applyBorder="1" applyAlignment="1">
      <alignment horizontal="center" vertical="center"/>
    </xf>
    <xf numFmtId="179" fontId="4" fillId="0" borderId="3" xfId="57" applyNumberFormat="1" applyFont="1" applyBorder="1" applyAlignment="1">
      <alignment horizontal="center" vertical="center" wrapText="1"/>
    </xf>
    <xf numFmtId="0" fontId="4" fillId="6" borderId="2" xfId="51" applyNumberFormat="1" applyFont="1" applyFill="1" applyBorder="1" applyAlignment="1">
      <alignment horizontal="center" vertical="center" wrapText="1"/>
    </xf>
    <xf numFmtId="179" fontId="4" fillId="8" borderId="3" xfId="52" applyNumberFormat="1" applyFont="1" applyFill="1" applyBorder="1" applyAlignment="1" applyProtection="1">
      <alignment horizontal="center" vertical="center"/>
      <protection locked="0"/>
    </xf>
    <xf numFmtId="179" fontId="20" fillId="0" borderId="8" xfId="52" applyNumberFormat="1" applyFont="1" applyBorder="1" applyAlignment="1" applyProtection="1">
      <alignment horizontal="center" vertical="center"/>
      <protection locked="0"/>
    </xf>
    <xf numFmtId="179" fontId="4" fillId="8" borderId="2" xfId="52" applyNumberFormat="1" applyFont="1" applyFill="1" applyBorder="1" applyAlignment="1" applyProtection="1">
      <alignment horizontal="center" vertical="center"/>
      <protection locked="0"/>
    </xf>
    <xf numFmtId="0" fontId="6" fillId="0" borderId="3" xfId="52" applyFont="1" applyBorder="1" applyAlignment="1">
      <alignment horizontal="center" vertical="center"/>
    </xf>
    <xf numFmtId="0" fontId="4" fillId="0" borderId="3" xfId="51" applyNumberFormat="1" applyFont="1" applyBorder="1" applyAlignment="1">
      <alignment horizontal="center" vertical="center" wrapText="1"/>
    </xf>
    <xf numFmtId="182" fontId="4" fillId="0" borderId="0" xfId="51" applyNumberFormat="1" applyFont="1" applyAlignment="1">
      <alignment horizontal="left" vertical="center"/>
    </xf>
    <xf numFmtId="179" fontId="13" fillId="0" borderId="0" xfId="51" applyNumberFormat="1" applyFont="1" applyAlignment="1">
      <alignment horizontal="centerContinuous" vertical="center"/>
    </xf>
    <xf numFmtId="179" fontId="4" fillId="0" borderId="3" xfId="51" applyNumberFormat="1" applyFont="1" applyBorder="1" applyAlignment="1">
      <alignment horizontal="center" vertical="center" wrapText="1"/>
    </xf>
    <xf numFmtId="179" fontId="4" fillId="0" borderId="9" xfId="57" applyNumberFormat="1" applyFont="1" applyBorder="1" applyAlignment="1">
      <alignment horizontal="center" vertical="center" wrapText="1"/>
    </xf>
    <xf numFmtId="179" fontId="4" fillId="0" borderId="10" xfId="57" applyNumberFormat="1" applyFont="1" applyBorder="1" applyAlignment="1">
      <alignment horizontal="center" vertical="center" wrapText="1"/>
    </xf>
    <xf numFmtId="179" fontId="4" fillId="8" borderId="3" xfId="51" applyNumberFormat="1" applyFont="1" applyFill="1" applyBorder="1" applyAlignment="1">
      <alignment horizontal="center" vertical="center" wrapText="1"/>
    </xf>
    <xf numFmtId="179" fontId="4" fillId="8" borderId="3" xfId="51" applyNumberFormat="1" applyFont="1" applyFill="1" applyBorder="1" applyAlignment="1">
      <alignment horizontal="center" vertical="center"/>
    </xf>
    <xf numFmtId="179" fontId="4" fillId="0" borderId="9" xfId="51" applyNumberFormat="1" applyFont="1" applyBorder="1" applyAlignment="1">
      <alignment horizontal="center" vertical="center"/>
    </xf>
    <xf numFmtId="179" fontId="4" fillId="0" borderId="10" xfId="51" applyNumberFormat="1" applyFont="1" applyBorder="1" applyAlignment="1">
      <alignment horizontal="center" vertical="center"/>
    </xf>
    <xf numFmtId="179" fontId="4" fillId="0" borderId="10" xfId="51" applyNumberFormat="1" applyFont="1" applyBorder="1" applyAlignment="1">
      <alignment horizontal="center" vertical="center" wrapText="1"/>
    </xf>
    <xf numFmtId="179" fontId="4" fillId="0" borderId="11" xfId="51" applyNumberFormat="1" applyFont="1" applyBorder="1" applyAlignment="1">
      <alignment horizontal="center" vertical="center"/>
    </xf>
    <xf numFmtId="179" fontId="4" fillId="8" borderId="2" xfId="51" applyNumberFormat="1" applyFont="1" applyFill="1" applyBorder="1" applyAlignment="1">
      <alignment horizontal="center" vertical="center" wrapText="1"/>
    </xf>
    <xf numFmtId="179" fontId="4" fillId="8" borderId="2" xfId="51" applyNumberFormat="1" applyFont="1" applyFill="1" applyBorder="1" applyAlignment="1">
      <alignment horizontal="center" vertical="center"/>
    </xf>
    <xf numFmtId="179" fontId="4" fillId="8" borderId="12" xfId="51" applyNumberFormat="1" applyFont="1" applyFill="1" applyBorder="1" applyAlignment="1">
      <alignment horizontal="center" vertical="center"/>
    </xf>
    <xf numFmtId="179" fontId="4" fillId="8" borderId="10" xfId="51" applyNumberFormat="1" applyFont="1" applyFill="1" applyBorder="1" applyAlignment="1">
      <alignment horizontal="center" vertical="center"/>
    </xf>
    <xf numFmtId="179" fontId="4" fillId="8" borderId="10" xfId="51" applyNumberFormat="1" applyFont="1" applyFill="1" applyBorder="1" applyAlignment="1">
      <alignment horizontal="center" vertical="center" wrapText="1"/>
    </xf>
    <xf numFmtId="179" fontId="4" fillId="8" borderId="13" xfId="51" applyNumberFormat="1" applyFont="1" applyFill="1" applyBorder="1" applyAlignment="1">
      <alignment horizontal="center" vertical="center"/>
    </xf>
    <xf numFmtId="182" fontId="4" fillId="0" borderId="0" xfId="51" applyNumberFormat="1" applyFont="1" applyAlignment="1">
      <alignment horizontal="center" vertical="center" wrapText="1"/>
    </xf>
    <xf numFmtId="182" fontId="13" fillId="0" borderId="0" xfId="51" applyNumberFormat="1" applyFont="1" applyAlignment="1">
      <alignment horizontal="centerContinuous" vertical="center"/>
    </xf>
    <xf numFmtId="179" fontId="4" fillId="0" borderId="0" xfId="51" applyNumberFormat="1" applyFont="1" applyAlignment="1">
      <alignment horizontal="right" vertical="center"/>
    </xf>
    <xf numFmtId="182" fontId="4" fillId="0" borderId="2" xfId="51" applyNumberFormat="1" applyFont="1" applyBorder="1" applyAlignment="1">
      <alignment horizontal="center" vertical="center" wrapText="1"/>
    </xf>
    <xf numFmtId="179" fontId="4" fillId="0" borderId="2" xfId="51" applyNumberFormat="1" applyFont="1" applyBorder="1" applyAlignment="1">
      <alignment horizontal="center" vertical="center" wrapText="1"/>
    </xf>
    <xf numFmtId="179" fontId="4" fillId="0" borderId="11" xfId="51" applyNumberFormat="1" applyFont="1" applyBorder="1" applyAlignment="1">
      <alignment horizontal="center" vertical="center" wrapText="1"/>
    </xf>
    <xf numFmtId="179" fontId="4" fillId="0" borderId="14" xfId="51" applyNumberFormat="1" applyFont="1" applyBorder="1" applyAlignment="1">
      <alignment horizontal="center" vertical="center"/>
    </xf>
    <xf numFmtId="179" fontId="4" fillId="0" borderId="2" xfId="51" applyNumberFormat="1" applyFont="1" applyBorder="1" applyAlignment="1">
      <alignment horizontal="center" vertical="center"/>
    </xf>
    <xf numFmtId="182" fontId="4" fillId="0" borderId="8" xfId="51" applyNumberFormat="1" applyFont="1" applyBorder="1" applyAlignment="1">
      <alignment horizontal="center" vertical="center" wrapText="1"/>
    </xf>
    <xf numFmtId="179" fontId="4" fillId="0" borderId="8" xfId="51" applyNumberFormat="1" applyFont="1" applyBorder="1" applyAlignment="1">
      <alignment horizontal="center" vertical="center" wrapText="1"/>
    </xf>
    <xf numFmtId="177" fontId="4" fillId="0" borderId="8" xfId="51" applyFont="1" applyBorder="1" applyAlignment="1">
      <alignment horizontal="center" vertical="center" wrapText="1"/>
    </xf>
    <xf numFmtId="179" fontId="4" fillId="8" borderId="13" xfId="51" applyNumberFormat="1" applyFont="1" applyFill="1" applyBorder="1" applyAlignment="1">
      <alignment horizontal="center" vertical="center" wrapText="1"/>
    </xf>
    <xf numFmtId="179" fontId="4" fillId="8" borderId="15" xfId="51" applyNumberFormat="1" applyFont="1" applyFill="1" applyBorder="1" applyAlignment="1">
      <alignment horizontal="center" vertical="center"/>
    </xf>
    <xf numFmtId="179" fontId="4" fillId="8" borderId="4" xfId="51" applyNumberFormat="1" applyFont="1" applyFill="1" applyBorder="1" applyAlignment="1">
      <alignment horizontal="center" vertical="center"/>
    </xf>
    <xf numFmtId="182" fontId="4" fillId="8" borderId="4" xfId="51" applyNumberFormat="1" applyFont="1" applyFill="1" applyBorder="1" applyAlignment="1">
      <alignment horizontal="center" vertical="center" wrapText="1"/>
    </xf>
    <xf numFmtId="179" fontId="4" fillId="8" borderId="4" xfId="51" applyNumberFormat="1" applyFont="1" applyFill="1" applyBorder="1" applyAlignment="1">
      <alignment horizontal="center" vertical="center" wrapText="1"/>
    </xf>
    <xf numFmtId="177" fontId="4" fillId="8" borderId="4" xfId="51" applyFont="1" applyFill="1" applyBorder="1" applyAlignment="1">
      <alignment horizontal="center" vertical="center" wrapText="1"/>
    </xf>
    <xf numFmtId="182" fontId="4" fillId="0" borderId="3" xfId="51" applyNumberFormat="1" applyFont="1" applyBorder="1" applyAlignment="1">
      <alignment horizontal="right" vertical="center"/>
    </xf>
    <xf numFmtId="182" fontId="4" fillId="0" borderId="3" xfId="51" applyNumberFormat="1" applyFont="1" applyBorder="1" applyAlignment="1">
      <alignment horizontal="left" vertical="center" shrinkToFit="1"/>
    </xf>
    <xf numFmtId="182" fontId="2" fillId="0" borderId="3" xfId="51" applyNumberFormat="1" applyFont="1" applyBorder="1" applyAlignment="1">
      <alignment horizontal="center" vertical="center" shrinkToFit="1"/>
    </xf>
    <xf numFmtId="0" fontId="4" fillId="0" borderId="4" xfId="51" applyNumberFormat="1" applyFont="1" applyBorder="1" applyAlignment="1">
      <alignment horizontal="left" vertical="center" shrinkToFit="1"/>
    </xf>
    <xf numFmtId="0" fontId="13" fillId="0" borderId="0" xfId="51" applyNumberFormat="1" applyFont="1" applyAlignment="1">
      <alignment horizontal="center" vertical="center"/>
    </xf>
    <xf numFmtId="0" fontId="4" fillId="0" borderId="0" xfId="55" applyNumberFormat="1" applyFont="1" applyAlignment="1">
      <alignment vertical="center"/>
    </xf>
    <xf numFmtId="0" fontId="4" fillId="0" borderId="0" xfId="55" applyNumberFormat="1" applyFont="1" applyAlignment="1">
      <alignment horizontal="center" vertical="center"/>
    </xf>
    <xf numFmtId="179" fontId="3" fillId="10" borderId="6" xfId="52" applyNumberFormat="1" applyFont="1" applyFill="1" applyBorder="1" applyAlignment="1" applyProtection="1">
      <alignment horizontal="center" vertical="center"/>
      <protection locked="0"/>
    </xf>
    <xf numFmtId="179" fontId="3" fillId="10" borderId="7" xfId="52" applyNumberFormat="1" applyFont="1" applyFill="1" applyBorder="1" applyAlignment="1" applyProtection="1">
      <alignment horizontal="center" vertical="center"/>
      <protection locked="0"/>
    </xf>
    <xf numFmtId="179" fontId="21" fillId="10" borderId="7" xfId="52" applyNumberFormat="1" applyFont="1" applyFill="1" applyBorder="1" applyAlignment="1" applyProtection="1">
      <alignment horizontal="center" vertical="center"/>
      <protection locked="0"/>
    </xf>
    <xf numFmtId="179" fontId="4" fillId="10" borderId="3" xfId="51" applyNumberFormat="1" applyFont="1" applyFill="1" applyBorder="1" applyAlignment="1">
      <alignment horizontal="center" vertical="center" wrapText="1"/>
    </xf>
    <xf numFmtId="0" fontId="8" fillId="10" borderId="3" xfId="52" applyFont="1" applyFill="1" applyBorder="1" applyAlignment="1">
      <alignment horizontal="center" vertical="center"/>
    </xf>
    <xf numFmtId="0" fontId="4" fillId="10" borderId="3" xfId="55" applyNumberFormat="1" applyFont="1" applyFill="1" applyBorder="1" applyAlignment="1">
      <alignment horizontal="center" vertical="center" wrapText="1"/>
    </xf>
    <xf numFmtId="0" fontId="2" fillId="10" borderId="3" xfId="55" applyNumberFormat="1" applyFont="1" applyFill="1" applyBorder="1" applyAlignment="1">
      <alignment horizontal="center" vertical="center" wrapText="1"/>
    </xf>
    <xf numFmtId="0" fontId="8" fillId="10" borderId="3" xfId="52" applyFont="1" applyFill="1" applyBorder="1" applyAlignment="1">
      <alignment horizontal="center" vertical="center" wrapText="1"/>
    </xf>
    <xf numFmtId="179" fontId="4" fillId="0" borderId="4" xfId="51" applyNumberFormat="1" applyFont="1" applyBorder="1" applyAlignment="1">
      <alignment horizontal="center" vertical="center"/>
    </xf>
    <xf numFmtId="179" fontId="21" fillId="10" borderId="5" xfId="52" applyNumberFormat="1" applyFont="1" applyFill="1" applyBorder="1" applyAlignment="1" applyProtection="1">
      <alignment horizontal="center" vertical="center"/>
      <protection locked="0"/>
    </xf>
    <xf numFmtId="179" fontId="20" fillId="9" borderId="2" xfId="52" applyNumberFormat="1" applyFont="1" applyFill="1" applyBorder="1" applyAlignment="1" applyProtection="1">
      <alignment horizontal="center" vertical="center" wrapText="1"/>
      <protection locked="0"/>
    </xf>
    <xf numFmtId="179" fontId="22" fillId="9" borderId="2" xfId="52" applyNumberFormat="1" applyFont="1" applyFill="1" applyBorder="1" applyAlignment="1" applyProtection="1">
      <alignment horizontal="center" vertical="center"/>
      <protection locked="0"/>
    </xf>
    <xf numFmtId="0" fontId="4" fillId="10" borderId="3" xfId="51" applyNumberFormat="1" applyFont="1" applyFill="1" applyBorder="1" applyAlignment="1">
      <alignment horizontal="center" vertical="center" wrapText="1"/>
    </xf>
    <xf numFmtId="49" fontId="2" fillId="10" borderId="3" xfId="64" applyNumberFormat="1" applyFont="1" applyFill="1" applyBorder="1" applyAlignment="1">
      <alignment horizontal="center" vertical="center" wrapText="1" shrinkToFit="1"/>
    </xf>
    <xf numFmtId="179" fontId="20" fillId="9" borderId="8" xfId="52" applyNumberFormat="1" applyFont="1" applyFill="1" applyBorder="1" applyAlignment="1" applyProtection="1">
      <alignment horizontal="center" vertical="center" wrapText="1"/>
      <protection locked="0"/>
    </xf>
    <xf numFmtId="179" fontId="22" fillId="9" borderId="8" xfId="52" applyNumberFormat="1" applyFont="1" applyFill="1" applyBorder="1" applyAlignment="1" applyProtection="1">
      <alignment horizontal="center" vertical="center"/>
      <protection locked="0"/>
    </xf>
    <xf numFmtId="49" fontId="4" fillId="10" borderId="3" xfId="64" applyNumberFormat="1" applyFont="1" applyFill="1" applyBorder="1" applyAlignment="1">
      <alignment horizontal="center" vertical="center" wrapText="1" shrinkToFit="1"/>
    </xf>
    <xf numFmtId="182" fontId="4" fillId="0" borderId="4" xfId="51" applyNumberFormat="1" applyFont="1" applyBorder="1" applyAlignment="1">
      <alignment horizontal="center" vertical="center"/>
    </xf>
    <xf numFmtId="182" fontId="4" fillId="0" borderId="3" xfId="51" applyNumberFormat="1" applyFont="1" applyBorder="1" applyAlignment="1">
      <alignment horizontal="center" vertical="center" shrinkToFit="1"/>
    </xf>
    <xf numFmtId="179" fontId="4" fillId="11" borderId="4" xfId="64" applyNumberFormat="1" applyFont="1" applyFill="1" applyBorder="1" applyAlignment="1">
      <alignment vertical="center"/>
    </xf>
    <xf numFmtId="0" fontId="4" fillId="0" borderId="3" xfId="51" applyNumberFormat="1" applyFont="1" applyBorder="1" applyAlignment="1">
      <alignment horizontal="center" vertical="center" shrinkToFit="1"/>
    </xf>
    <xf numFmtId="0" fontId="4" fillId="0" borderId="4" xfId="51" applyNumberFormat="1" applyFont="1" applyBorder="1" applyAlignment="1">
      <alignment horizontal="center" vertical="center" shrinkToFit="1"/>
    </xf>
    <xf numFmtId="182" fontId="4" fillId="0" borderId="0" xfId="51" applyNumberFormat="1" applyFont="1" applyAlignment="1">
      <alignment horizontal="center" vertical="center"/>
    </xf>
    <xf numFmtId="179" fontId="4" fillId="10" borderId="3" xfId="52" applyNumberFormat="1" applyFont="1" applyFill="1" applyBorder="1" applyAlignment="1" applyProtection="1">
      <alignment horizontal="center" vertical="center"/>
      <protection locked="0"/>
    </xf>
    <xf numFmtId="182" fontId="4" fillId="0" borderId="3" xfId="51" applyNumberFormat="1" applyFont="1" applyBorder="1" applyAlignment="1">
      <alignment horizontal="center" vertical="center"/>
    </xf>
    <xf numFmtId="182" fontId="4" fillId="0" borderId="3" xfId="51" applyNumberFormat="1" applyFont="1" applyBorder="1" applyAlignment="1">
      <alignment horizontal="center" vertical="center" wrapText="1"/>
    </xf>
    <xf numFmtId="181" fontId="4" fillId="0" borderId="4" xfId="1" applyNumberFormat="1" applyFont="1" applyBorder="1" applyAlignment="1">
      <alignment horizontal="center" vertical="center" wrapText="1"/>
    </xf>
    <xf numFmtId="182" fontId="4" fillId="0" borderId="5" xfId="51" applyNumberFormat="1" applyFont="1" applyBorder="1" applyAlignment="1">
      <alignment horizontal="center" vertical="center" wrapText="1"/>
    </xf>
    <xf numFmtId="0" fontId="4" fillId="0" borderId="5" xfId="51" applyNumberFormat="1" applyFont="1" applyBorder="1" applyAlignment="1">
      <alignment horizontal="center" vertical="center" wrapText="1"/>
    </xf>
    <xf numFmtId="179" fontId="4" fillId="0" borderId="0" xfId="1" applyNumberFormat="1" applyFont="1" applyFill="1" applyAlignment="1">
      <alignment vertical="center"/>
    </xf>
    <xf numFmtId="49" fontId="21" fillId="10" borderId="6" xfId="64" applyNumberFormat="1" applyFont="1" applyFill="1" applyBorder="1" applyAlignment="1">
      <alignment horizontal="center" vertical="center" wrapText="1" shrinkToFit="1"/>
    </xf>
    <xf numFmtId="49" fontId="21" fillId="10" borderId="7" xfId="64" applyNumberFormat="1" applyFont="1" applyFill="1" applyBorder="1" applyAlignment="1">
      <alignment horizontal="center" vertical="center" wrapText="1" shrinkToFit="1"/>
    </xf>
    <xf numFmtId="49" fontId="4" fillId="10" borderId="2" xfId="64" applyNumberFormat="1" applyFont="1" applyFill="1" applyBorder="1" applyAlignment="1">
      <alignment horizontal="center" vertical="center" wrapText="1" shrinkToFit="1"/>
    </xf>
    <xf numFmtId="184" fontId="4" fillId="10" borderId="3" xfId="55" applyNumberFormat="1" applyFont="1" applyFill="1" applyBorder="1" applyAlignment="1">
      <alignment horizontal="center" vertical="center" wrapText="1"/>
    </xf>
    <xf numFmtId="49" fontId="4" fillId="10" borderId="4" xfId="64" applyNumberFormat="1" applyFont="1" applyFill="1" applyBorder="1" applyAlignment="1">
      <alignment horizontal="center" vertical="center" wrapText="1" shrinkToFit="1"/>
    </xf>
    <xf numFmtId="10" fontId="4" fillId="0" borderId="4" xfId="51" applyNumberFormat="1" applyFont="1" applyBorder="1" applyAlignment="1">
      <alignment horizontal="center" vertical="center"/>
    </xf>
    <xf numFmtId="179" fontId="4" fillId="11" borderId="3" xfId="64" applyNumberFormat="1" applyFont="1" applyFill="1" applyBorder="1" applyAlignment="1">
      <alignment horizontal="center" vertical="center"/>
    </xf>
    <xf numFmtId="10" fontId="4" fillId="0" borderId="4" xfId="50" applyNumberFormat="1" applyFont="1" applyFill="1" applyBorder="1" applyAlignment="1">
      <alignment horizontal="center" vertical="center"/>
    </xf>
    <xf numFmtId="10" fontId="4" fillId="0" borderId="3" xfId="51" applyNumberFormat="1" applyFont="1" applyBorder="1" applyAlignment="1">
      <alignment horizontal="center" vertical="center"/>
    </xf>
    <xf numFmtId="10" fontId="4" fillId="0" borderId="3" xfId="50" applyNumberFormat="1" applyFont="1" applyFill="1" applyBorder="1" applyAlignment="1">
      <alignment horizontal="center" vertical="center"/>
    </xf>
    <xf numFmtId="179" fontId="4" fillId="11" borderId="9" xfId="64" applyNumberFormat="1" applyFont="1" applyFill="1" applyBorder="1" applyAlignment="1">
      <alignment vertical="center"/>
    </xf>
    <xf numFmtId="10" fontId="4" fillId="0" borderId="10" xfId="51" applyNumberFormat="1" applyFont="1" applyBorder="1" applyAlignment="1">
      <alignment horizontal="center" vertical="center"/>
    </xf>
    <xf numFmtId="10" fontId="4" fillId="0" borderId="10" xfId="50" applyNumberFormat="1" applyFont="1" applyFill="1" applyBorder="1" applyAlignment="1">
      <alignment horizontal="center" vertical="center"/>
    </xf>
    <xf numFmtId="179" fontId="4" fillId="0" borderId="0" xfId="64" applyNumberFormat="1" applyFont="1" applyFill="1" applyBorder="1" applyAlignment="1">
      <alignment vertical="center"/>
    </xf>
    <xf numFmtId="9" fontId="4" fillId="0" borderId="0" xfId="51" applyNumberFormat="1" applyFont="1" applyAlignment="1">
      <alignment horizontal="center" vertical="center"/>
    </xf>
    <xf numFmtId="179" fontId="4" fillId="0" borderId="0" xfId="64" applyNumberFormat="1" applyFont="1" applyFill="1" applyBorder="1" applyAlignment="1">
      <alignment horizontal="center" vertical="center"/>
    </xf>
    <xf numFmtId="9" fontId="13" fillId="0" borderId="0" xfId="51" applyNumberFormat="1" applyFont="1" applyAlignment="1">
      <alignment horizontal="centerContinuous" vertical="center"/>
    </xf>
    <xf numFmtId="9" fontId="4" fillId="0" borderId="0" xfId="55" applyNumberFormat="1" applyFont="1" applyAlignment="1">
      <alignment vertical="center"/>
    </xf>
    <xf numFmtId="10" fontId="4" fillId="0" borderId="0" xfId="55" applyNumberFormat="1" applyFont="1" applyAlignment="1">
      <alignment vertical="center"/>
    </xf>
    <xf numFmtId="179" fontId="4" fillId="10" borderId="3" xfId="59" applyNumberFormat="1" applyFont="1" applyFill="1" applyBorder="1" applyAlignment="1">
      <alignment horizontal="center" vertical="center" wrapText="1"/>
    </xf>
    <xf numFmtId="185" fontId="4" fillId="10" borderId="3" xfId="55" applyNumberFormat="1" applyFont="1" applyFill="1" applyBorder="1" applyAlignment="1">
      <alignment horizontal="center" vertical="center" wrapText="1"/>
    </xf>
    <xf numFmtId="179" fontId="2" fillId="10" borderId="3" xfId="59" applyNumberFormat="1" applyFill="1" applyBorder="1" applyAlignment="1">
      <alignment horizontal="center" vertical="center" wrapText="1"/>
    </xf>
    <xf numFmtId="184" fontId="4" fillId="0" borderId="4" xfId="55" applyNumberFormat="1" applyFont="1" applyBorder="1" applyAlignment="1">
      <alignment horizontal="center" vertical="center"/>
    </xf>
    <xf numFmtId="179" fontId="4" fillId="11" borderId="4" xfId="1" applyNumberFormat="1" applyFont="1" applyFill="1" applyBorder="1" applyAlignment="1">
      <alignment horizontal="center" vertical="center"/>
    </xf>
    <xf numFmtId="179" fontId="4" fillId="11" borderId="3" xfId="1" applyNumberFormat="1" applyFont="1" applyFill="1" applyBorder="1" applyAlignment="1">
      <alignment horizontal="center" vertical="center"/>
    </xf>
    <xf numFmtId="184" fontId="21" fillId="0" borderId="4" xfId="55" applyNumberFormat="1" applyFont="1" applyBorder="1" applyAlignment="1">
      <alignment horizontal="center" vertical="center"/>
    </xf>
    <xf numFmtId="184" fontId="4" fillId="0" borderId="3" xfId="55" applyNumberFormat="1" applyFont="1" applyBorder="1" applyAlignment="1">
      <alignment horizontal="center" vertical="center"/>
    </xf>
    <xf numFmtId="179" fontId="4" fillId="0" borderId="10" xfId="64" applyNumberFormat="1" applyFont="1" applyFill="1" applyBorder="1" applyAlignment="1">
      <alignment horizontal="center" vertical="center"/>
    </xf>
    <xf numFmtId="0" fontId="4" fillId="0" borderId="10" xfId="51" applyNumberFormat="1" applyFont="1" applyBorder="1" applyAlignment="1">
      <alignment horizontal="center" vertical="center"/>
    </xf>
    <xf numFmtId="185" fontId="4" fillId="0" borderId="0" xfId="55" applyNumberFormat="1" applyFont="1" applyAlignment="1">
      <alignment horizontal="center" vertical="center"/>
    </xf>
    <xf numFmtId="10" fontId="4" fillId="0" borderId="0" xfId="50" applyNumberFormat="1" applyFont="1" applyFill="1" applyBorder="1" applyAlignment="1">
      <alignment horizontal="center" vertical="center"/>
    </xf>
    <xf numFmtId="9" fontId="4" fillId="0" borderId="0" xfId="50" applyFont="1" applyFill="1" applyBorder="1" applyAlignment="1">
      <alignment horizontal="center" vertical="center"/>
    </xf>
    <xf numFmtId="176" fontId="13" fillId="0" borderId="0" xfId="1" applyFont="1" applyFill="1" applyAlignment="1">
      <alignment horizontal="centerContinuous" vertical="center"/>
    </xf>
    <xf numFmtId="0" fontId="23" fillId="0" borderId="0" xfId="55" applyNumberFormat="1" applyFont="1"/>
    <xf numFmtId="0" fontId="4" fillId="0" borderId="0" xfId="65" applyNumberFormat="1" applyFont="1" applyFill="1" applyAlignment="1">
      <alignment vertical="center"/>
    </xf>
    <xf numFmtId="176" fontId="4" fillId="0" borderId="0" xfId="1" applyFont="1" applyFill="1" applyAlignment="1">
      <alignment vertical="center"/>
    </xf>
    <xf numFmtId="0" fontId="24" fillId="0" borderId="0" xfId="51" applyNumberFormat="1" applyFont="1">
      <alignment vertical="center"/>
    </xf>
    <xf numFmtId="176" fontId="24" fillId="0" borderId="0" xfId="1" applyFont="1" applyFill="1" applyAlignment="1">
      <alignment vertical="center"/>
    </xf>
    <xf numFmtId="0" fontId="24" fillId="0" borderId="0" xfId="55" applyNumberFormat="1" applyFont="1" applyAlignment="1">
      <alignment vertical="center"/>
    </xf>
    <xf numFmtId="49" fontId="21" fillId="10" borderId="5" xfId="64" applyNumberFormat="1" applyFont="1" applyFill="1" applyBorder="1" applyAlignment="1">
      <alignment horizontal="center" vertical="center" wrapText="1" shrinkToFit="1"/>
    </xf>
    <xf numFmtId="184" fontId="21" fillId="10" borderId="3" xfId="55" applyNumberFormat="1" applyFont="1" applyFill="1" applyBorder="1" applyAlignment="1">
      <alignment horizontal="center" vertical="center" wrapText="1"/>
    </xf>
    <xf numFmtId="176" fontId="2" fillId="10" borderId="3" xfId="1" applyFont="1" applyFill="1" applyBorder="1" applyAlignment="1">
      <alignment horizontal="center" vertical="center"/>
    </xf>
    <xf numFmtId="10" fontId="21" fillId="10" borderId="3" xfId="51" applyNumberFormat="1" applyFont="1" applyFill="1" applyBorder="1" applyAlignment="1">
      <alignment horizontal="center" vertical="center"/>
    </xf>
    <xf numFmtId="176" fontId="4" fillId="10" borderId="3" xfId="1" applyFont="1" applyFill="1" applyBorder="1" applyAlignment="1">
      <alignment horizontal="center" vertical="center"/>
    </xf>
    <xf numFmtId="10" fontId="4" fillId="10" borderId="3" xfId="51" applyNumberFormat="1" applyFont="1" applyFill="1" applyBorder="1" applyAlignment="1">
      <alignment horizontal="center" vertical="center"/>
    </xf>
    <xf numFmtId="10" fontId="4" fillId="10" borderId="3" xfId="51" applyNumberFormat="1" applyFont="1" applyFill="1" applyBorder="1" applyAlignment="1">
      <alignment horizontal="center" vertical="center" wrapText="1"/>
    </xf>
    <xf numFmtId="186" fontId="4" fillId="0" borderId="16" xfId="51" applyNumberFormat="1" applyFont="1" applyBorder="1" applyAlignment="1">
      <alignment horizontal="center" vertical="center"/>
    </xf>
    <xf numFmtId="176" fontId="4" fillId="0" borderId="3" xfId="1" applyFont="1" applyFill="1" applyBorder="1" applyAlignment="1">
      <alignment horizontal="center" vertical="center"/>
    </xf>
    <xf numFmtId="0" fontId="4" fillId="0" borderId="3" xfId="53" applyNumberFormat="1" applyFont="1" applyBorder="1" applyAlignment="1">
      <alignment horizontal="center" vertical="center"/>
    </xf>
    <xf numFmtId="186" fontId="4" fillId="0" borderId="5" xfId="51" applyNumberFormat="1" applyFont="1" applyBorder="1" applyAlignment="1">
      <alignment horizontal="center" vertical="center"/>
    </xf>
    <xf numFmtId="0" fontId="4" fillId="0" borderId="9" xfId="51" applyNumberFormat="1" applyFont="1" applyBorder="1" applyAlignment="1">
      <alignment horizontal="center" vertical="center"/>
    </xf>
    <xf numFmtId="176" fontId="4" fillId="0" borderId="3" xfId="1" applyFont="1" applyFill="1" applyBorder="1">
      <alignment vertical="center"/>
    </xf>
    <xf numFmtId="184" fontId="4" fillId="0" borderId="0" xfId="55" applyNumberFormat="1" applyFont="1" applyAlignment="1">
      <alignment horizontal="center" vertical="center"/>
    </xf>
    <xf numFmtId="0" fontId="4" fillId="0" borderId="0" xfId="53" applyNumberFormat="1" applyFont="1" applyAlignment="1">
      <alignment horizontal="center" vertical="center"/>
    </xf>
    <xf numFmtId="186" fontId="4" fillId="0" borderId="0" xfId="51" applyNumberFormat="1" applyFont="1" applyAlignment="1">
      <alignment horizontal="center" vertical="center"/>
    </xf>
    <xf numFmtId="182" fontId="4" fillId="0" borderId="0" xfId="55" applyNumberFormat="1" applyFont="1" applyAlignment="1">
      <alignment vertical="center"/>
    </xf>
    <xf numFmtId="182" fontId="4" fillId="0" borderId="0" xfId="55" applyNumberFormat="1" applyFont="1" applyAlignment="1">
      <alignment horizontal="right" vertical="center"/>
    </xf>
    <xf numFmtId="182" fontId="4" fillId="0" borderId="0" xfId="55" applyNumberFormat="1" applyFont="1" applyAlignment="1">
      <alignment horizontal="center" vertical="center"/>
    </xf>
    <xf numFmtId="49" fontId="21" fillId="10" borderId="3" xfId="64" applyNumberFormat="1" applyFont="1" applyFill="1" applyBorder="1" applyAlignment="1">
      <alignment horizontal="center" vertical="center" wrapText="1" shrinkToFit="1"/>
    </xf>
    <xf numFmtId="179" fontId="4" fillId="10" borderId="3" xfId="64" applyNumberFormat="1" applyFont="1" applyFill="1" applyBorder="1" applyAlignment="1">
      <alignment horizontal="center" vertical="center" wrapText="1"/>
    </xf>
    <xf numFmtId="9" fontId="4" fillId="10" borderId="3" xfId="50" applyFont="1" applyFill="1" applyBorder="1" applyAlignment="1">
      <alignment horizontal="center" vertical="center" wrapText="1"/>
    </xf>
    <xf numFmtId="179" fontId="4" fillId="0" borderId="3" xfId="55" applyNumberFormat="1" applyFont="1" applyBorder="1" applyAlignment="1">
      <alignment horizontal="right" vertical="center"/>
    </xf>
    <xf numFmtId="9" fontId="4" fillId="0" borderId="3" xfId="55" applyNumberFormat="1" applyFont="1" applyBorder="1" applyAlignment="1">
      <alignment horizontal="center" vertical="center"/>
    </xf>
    <xf numFmtId="179" fontId="4" fillId="11" borderId="3" xfId="55" applyNumberFormat="1" applyFont="1" applyFill="1" applyBorder="1" applyAlignment="1">
      <alignment horizontal="right" vertical="center"/>
    </xf>
    <xf numFmtId="179" fontId="4" fillId="0" borderId="17" xfId="55" applyNumberFormat="1" applyFont="1" applyBorder="1" applyAlignment="1">
      <alignment horizontal="right" vertical="center"/>
    </xf>
    <xf numFmtId="179" fontId="4" fillId="0" borderId="18" xfId="55" applyNumberFormat="1" applyFont="1" applyBorder="1" applyAlignment="1">
      <alignment horizontal="right" vertical="center"/>
    </xf>
    <xf numFmtId="179" fontId="4" fillId="0" borderId="5" xfId="1" applyNumberFormat="1" applyFont="1" applyFill="1" applyBorder="1" applyAlignment="1">
      <alignment vertical="center"/>
    </xf>
    <xf numFmtId="179" fontId="4" fillId="0" borderId="3" xfId="55" applyNumberFormat="1" applyFont="1" applyBorder="1" applyAlignment="1">
      <alignment horizontal="center" vertical="center"/>
    </xf>
    <xf numFmtId="2" fontId="4" fillId="0" borderId="0" xfId="55" applyNumberFormat="1" applyFont="1" applyAlignment="1">
      <alignment horizontal="right" vertical="center"/>
    </xf>
    <xf numFmtId="2" fontId="4" fillId="0" borderId="0" xfId="55" applyNumberFormat="1" applyFont="1" applyAlignment="1">
      <alignment horizontal="center" vertical="center"/>
    </xf>
    <xf numFmtId="0" fontId="4" fillId="0" borderId="0" xfId="55" applyNumberFormat="1" applyFont="1" applyAlignment="1">
      <alignment horizontal="right" vertical="center"/>
    </xf>
    <xf numFmtId="49" fontId="4" fillId="10" borderId="6" xfId="64" applyNumberFormat="1" applyFont="1" applyFill="1" applyBorder="1" applyAlignment="1">
      <alignment horizontal="center" vertical="center" wrapText="1" shrinkToFit="1"/>
    </xf>
    <xf numFmtId="49" fontId="4" fillId="10" borderId="5" xfId="64" applyNumberFormat="1" applyFont="1" applyFill="1" applyBorder="1" applyAlignment="1">
      <alignment horizontal="center" vertical="center" wrapText="1" shrinkToFit="1"/>
    </xf>
    <xf numFmtId="10" fontId="4" fillId="0" borderId="3" xfId="50" applyNumberFormat="1" applyFont="1" applyFill="1" applyBorder="1" applyAlignment="1">
      <alignment horizontal="center" vertical="center" wrapText="1"/>
    </xf>
    <xf numFmtId="10" fontId="4" fillId="0" borderId="3" xfId="55" applyNumberFormat="1" applyFont="1" applyBorder="1" applyAlignment="1">
      <alignment horizontal="right" vertical="center"/>
    </xf>
    <xf numFmtId="0" fontId="4" fillId="0" borderId="0" xfId="55" applyNumberFormat="1" applyFont="1" applyAlignment="1">
      <alignment horizontal="center" vertical="center" wrapText="1"/>
    </xf>
    <xf numFmtId="177" fontId="4" fillId="0" borderId="0" xfId="55" applyFont="1" applyAlignment="1">
      <alignment horizontal="center" vertical="center" wrapText="1"/>
    </xf>
    <xf numFmtId="0" fontId="4" fillId="10" borderId="3" xfId="52" applyFont="1" applyFill="1" applyBorder="1" applyAlignment="1">
      <alignment horizontal="center" vertical="center"/>
    </xf>
    <xf numFmtId="10" fontId="4" fillId="10" borderId="5" xfId="52" applyNumberFormat="1" applyFont="1" applyFill="1" applyBorder="1" applyAlignment="1">
      <alignment horizontal="center" vertical="center" wrapText="1"/>
    </xf>
    <xf numFmtId="10" fontId="4" fillId="10" borderId="3" xfId="52" applyNumberFormat="1" applyFont="1" applyFill="1" applyBorder="1" applyAlignment="1">
      <alignment horizontal="center" vertical="center" wrapText="1"/>
    </xf>
    <xf numFmtId="187" fontId="4" fillId="0" borderId="3" xfId="50" applyNumberFormat="1" applyFont="1" applyFill="1" applyBorder="1" applyAlignment="1">
      <alignment horizontal="center" vertical="center" wrapText="1"/>
    </xf>
    <xf numFmtId="0" fontId="4" fillId="10" borderId="5" xfId="52" applyFont="1" applyFill="1" applyBorder="1" applyAlignment="1">
      <alignment vertical="center" shrinkToFit="1"/>
    </xf>
    <xf numFmtId="0" fontId="4" fillId="10" borderId="3" xfId="52" applyFont="1" applyFill="1" applyBorder="1" applyAlignment="1">
      <alignment vertical="center" shrinkToFit="1"/>
    </xf>
    <xf numFmtId="176" fontId="4" fillId="10" borderId="3" xfId="62" applyFont="1" applyFill="1" applyBorder="1" applyAlignment="1">
      <alignment vertical="center" shrinkToFit="1"/>
    </xf>
    <xf numFmtId="179" fontId="4" fillId="11" borderId="6" xfId="55" applyNumberFormat="1" applyFont="1" applyFill="1" applyBorder="1" applyAlignment="1">
      <alignment horizontal="right" vertical="center"/>
    </xf>
    <xf numFmtId="179" fontId="4" fillId="11" borderId="18" xfId="55" applyNumberFormat="1" applyFont="1" applyFill="1" applyBorder="1" applyAlignment="1">
      <alignment horizontal="right" vertical="center"/>
    </xf>
    <xf numFmtId="0" fontId="4" fillId="10" borderId="3" xfId="56" applyFont="1" applyFill="1" applyBorder="1" applyAlignment="1">
      <alignment horizontal="center" vertical="center" wrapText="1"/>
    </xf>
    <xf numFmtId="188" fontId="4" fillId="10" borderId="3" xfId="56" applyNumberFormat="1" applyFont="1" applyFill="1" applyBorder="1" applyAlignment="1">
      <alignment vertical="center" shrinkToFit="1"/>
    </xf>
    <xf numFmtId="176" fontId="11" fillId="0" borderId="0" xfId="51" applyNumberFormat="1" applyFont="1">
      <alignment vertical="center"/>
    </xf>
    <xf numFmtId="179" fontId="4" fillId="0" borderId="0" xfId="51" applyNumberFormat="1" applyFont="1" applyAlignment="1">
      <alignment horizontal="left" vertical="center"/>
    </xf>
    <xf numFmtId="2" fontId="4" fillId="0" borderId="0" xfId="51" applyNumberFormat="1" applyFont="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_x000d__x000a_load=_x000d__x000a_Beep=yes_x000d__x000a_NullPort=None_x000d__x000a_BorderWidth=2_x000d__x000a_CursorBlinkRate=695_x000d__x000a_DoubleClickSpeed=645_x000d__x000a_Programs=com exe bat pif_x000d_" xfId="49"/>
    <cellStyle name="百分比 2" xfId="50"/>
    <cellStyle name="常规 12 2" xfId="51"/>
    <cellStyle name="常规 2" xfId="52"/>
    <cellStyle name="常规 2 3" xfId="53"/>
    <cellStyle name="常规 3" xfId="54"/>
    <cellStyle name="常规_03费县评估明细表" xfId="55"/>
    <cellStyle name="常规_03费县评估明细表 3" xfId="56"/>
    <cellStyle name="常规_Sheet1 4" xfId="57"/>
    <cellStyle name="常规_存货" xfId="58"/>
    <cellStyle name="常规_固定类1217" xfId="59"/>
    <cellStyle name="常规_流动资产类底稿" xfId="60"/>
    <cellStyle name="超链接 2 2" xfId="61"/>
    <cellStyle name="千位分隔 16 2" xfId="62"/>
    <cellStyle name="千位分隔 2" xfId="63"/>
    <cellStyle name="千位分隔 2 4" xfId="64"/>
    <cellStyle name="样式 1 3"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1271;&#20140;&#26124;&#24179;&#27773;&#36710;&#37197;&#20214;\&#21494;&#20029;\&#35780;&#20272;&#30003;&#25253;&#34920;-&#21494;&#20029;3&#23478;\01-4-&#28493;&#22346;&#20809;&#21326;&#33635;&#26124;&#27773;&#36710;&#25216;&#26415;&#26377;&#38480;&#20844;&#21496;-&#36164;&#20135;&#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索引目录"/>
      <sheetName val="基本情况"/>
      <sheetName val="需完善表格信息"/>
      <sheetName val="封面"/>
      <sheetName val="资产负债表"/>
      <sheetName val="利润表"/>
      <sheetName val="审定数"/>
      <sheetName val="汇总表"/>
      <sheetName val="分类汇总"/>
      <sheetName val="参数配置"/>
      <sheetName val="流动汇总"/>
      <sheetName val="核查统计表"/>
      <sheetName val="现金"/>
      <sheetName val="银行存款"/>
      <sheetName val="其他货币资金"/>
      <sheetName val="交易性金融资产汇总"/>
      <sheetName val="交易性—股票"/>
      <sheetName val="交易性—债券"/>
      <sheetName val="交易性—基金"/>
      <sheetName val="衍生金融资产"/>
      <sheetName val="应收票据"/>
      <sheetName val="应收账款"/>
      <sheetName val="应收账款评估风险损失测算结果表"/>
      <sheetName val="应收款项融资汇总"/>
      <sheetName val="融资—应收票据"/>
      <sheetName val="融资—应收账款"/>
      <sheetName val="预付账款"/>
      <sheetName val="其他应收款汇总"/>
      <sheetName val="应收利息"/>
      <sheetName val="应收股利【利润】"/>
      <sheetName val="其他应收款"/>
      <sheetName val="存货汇总"/>
      <sheetName val="材料采购【在途物资】"/>
      <sheetName val="原材料"/>
      <sheetName val="在库周转材料"/>
      <sheetName val="委托加工物资"/>
      <sheetName val="产成品【库存商品】"/>
      <sheetName val="产成品【开发产品】"/>
      <sheetName val="在产品【自制半成品】"/>
      <sheetName val="在产品【开发成本】"/>
      <sheetName val="发出商品"/>
      <sheetName val="在用周转材料"/>
      <sheetName val="农产品"/>
      <sheetName val="消耗性生物资产"/>
      <sheetName val="工程施工"/>
      <sheetName val="合同资产"/>
      <sheetName val="合同资产评估风险损失测算结果表"/>
      <sheetName val="持有待售资产"/>
      <sheetName val="一年到期非流动资产"/>
      <sheetName val="其他流动资产"/>
      <sheetName val="非流动资产汇总"/>
      <sheetName val="可供出售金融资产汇总"/>
      <sheetName val="可出售—股票"/>
      <sheetName val="可出售—债券"/>
      <sheetName val="可出售—股权"/>
      <sheetName val="可出售—其他"/>
      <sheetName val="持有到期投资"/>
      <sheetName val="债权投资"/>
      <sheetName val="其他债权投资"/>
      <sheetName val="长期应收款"/>
      <sheetName val="股权投资"/>
      <sheetName val="其他权益工具投资汇总表"/>
      <sheetName val="其他权益投资—股票"/>
      <sheetName val="其他权益投资—债券"/>
      <sheetName val="其他权益投资—股权"/>
      <sheetName val="其他权益投资—其他"/>
      <sheetName val="其他非流动金融资产汇总表"/>
      <sheetName val="其他非流动金融—股票"/>
      <sheetName val="其他非流动金融—债券"/>
      <sheetName val="其他非流动金融—股权"/>
      <sheetName val="其他非流动金融—其他"/>
      <sheetName val="投资性房地产汇总表"/>
      <sheetName val="投资性房地产—房屋"/>
      <sheetName val="投资性房地产—土地"/>
      <sheetName val="基准日费率"/>
      <sheetName val="固定资产汇总"/>
      <sheetName val="房屋建筑物"/>
      <sheetName val="构筑物"/>
      <sheetName val="管道沟槽"/>
      <sheetName val="井巷"/>
      <sheetName val="长输管线"/>
      <sheetName val="飞机"/>
      <sheetName val="船舶"/>
      <sheetName val="机器设备"/>
      <sheetName val="车辆"/>
      <sheetName val="电子设备"/>
      <sheetName val="土地"/>
      <sheetName val="固定资产清理"/>
      <sheetName val="在建工程汇总"/>
      <sheetName val="在建【土建】"/>
      <sheetName val="在建【设备】"/>
      <sheetName val="工程物资"/>
      <sheetName val="生产性生物资产"/>
      <sheetName val="油气资产"/>
      <sheetName val="使用权资产"/>
      <sheetName val="无形资产汇总"/>
      <sheetName val="无形—土地"/>
      <sheetName val="无形—矿业权"/>
      <sheetName val="无形—其他"/>
      <sheetName val="开发支出"/>
      <sheetName val="商誉"/>
      <sheetName val="长期待摊费用"/>
      <sheetName val="递延所得税资产"/>
      <sheetName val="其他非流动资产"/>
      <sheetName val="流动负债汇总"/>
      <sheetName val="短期借款"/>
      <sheetName val="交易性金融负债"/>
      <sheetName val="衍生金融负债"/>
      <sheetName val="应付票据"/>
      <sheetName val="应付账款"/>
      <sheetName val="预收账款"/>
      <sheetName val="合同负债"/>
      <sheetName val="职工薪酬"/>
      <sheetName val="应交税费"/>
      <sheetName val="其他应付款汇总"/>
      <sheetName val="应付利息"/>
      <sheetName val="应付股利【利润】"/>
      <sheetName val="其他应付款"/>
      <sheetName val="持有待售负债"/>
      <sheetName val="一年到期非流动负债"/>
      <sheetName val="其他流动负债"/>
      <sheetName val="非流动负债汇总"/>
      <sheetName val="长期借款"/>
      <sheetName val="应付债券"/>
      <sheetName val="租赁负债"/>
      <sheetName val="长期应付款"/>
      <sheetName val="专项应付款"/>
      <sheetName val="预计负债"/>
      <sheetName val="递延收益"/>
      <sheetName val="递延所得税负债"/>
      <sheetName val="其他非流动负债"/>
    </sheetNames>
    <sheetDataSet>
      <sheetData sheetId="0"/>
      <sheetData sheetId="1"/>
      <sheetData sheetId="2"/>
      <sheetData sheetId="3">
        <row r="7">
          <cell r="D7" t="str">
            <v>被评估企业：</v>
          </cell>
        </row>
        <row r="7">
          <cell r="F7" t="str">
            <v>潍坊光华荣昌汽车技术有限公司</v>
          </cell>
        </row>
        <row r="9">
          <cell r="D9" t="str">
            <v>评估基准日：</v>
          </cell>
        </row>
        <row r="9">
          <cell r="F9" t="str">
            <v>2023</v>
          </cell>
          <cell r="G9" t="str">
            <v>年</v>
          </cell>
          <cell r="H9" t="str">
            <v>12</v>
          </cell>
          <cell r="I9" t="str">
            <v>月</v>
          </cell>
          <cell r="J9" t="str">
            <v>31</v>
          </cell>
          <cell r="K9" t="str">
            <v>日</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3">
          <cell r="C3">
            <v>0.13</v>
          </cell>
        </row>
        <row r="3">
          <cell r="F3">
            <v>1.0478</v>
          </cell>
        </row>
        <row r="4">
          <cell r="C4">
            <v>0.09</v>
          </cell>
        </row>
        <row r="5">
          <cell r="C5">
            <v>0.06</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K71"/>
  <sheetViews>
    <sheetView tabSelected="1" view="pageBreakPreview" zoomScale="85" zoomScaleNormal="80" workbookViewId="0">
      <pane ySplit="7" topLeftCell="A29" activePane="bottomLeft" state="frozen"/>
      <selection/>
      <selection pane="bottomLeft" activeCell="DK32" sqref="DK32"/>
    </sheetView>
  </sheetViews>
  <sheetFormatPr defaultColWidth="9" defaultRowHeight="15.75" customHeight="1"/>
  <cols>
    <col min="1" max="1" width="5.58333333333333" style="66" customWidth="1"/>
    <col min="2" max="2" width="10.75" style="67" hidden="1" customWidth="1" outlineLevel="1"/>
    <col min="3" max="3" width="10.5833333333333" style="67" hidden="1" customWidth="1" outlineLevel="1"/>
    <col min="4" max="4" width="18.1666666666667" style="67" hidden="1" customWidth="1" outlineLevel="1"/>
    <col min="5" max="5" width="33.4166666666667" style="67" customWidth="1" collapsed="1"/>
    <col min="6" max="6" width="25.0833333333333" style="159" customWidth="1"/>
    <col min="7" max="7" width="25.75" style="67" customWidth="1"/>
    <col min="8" max="8" width="4.58333333333333" style="69" customWidth="1"/>
    <col min="9" max="9" width="5.58333333333333" style="66" customWidth="1"/>
    <col min="10" max="10" width="13.5833333333333" style="66" hidden="1" customWidth="1" outlineLevel="1"/>
    <col min="11" max="11" width="8.08333333333333" style="66" hidden="1" customWidth="1" outlineLevel="1"/>
    <col min="12" max="12" width="9.58333333333333" style="70" customWidth="1" collapsed="1"/>
    <col min="13" max="13" width="9.58333333333333" style="70" customWidth="1"/>
    <col min="14" max="14" width="6.5" style="160" hidden="1" customWidth="1"/>
    <col min="15" max="18" width="12.5833333333333" style="67" customWidth="1"/>
    <col min="19" max="19" width="7.58333333333333" style="67" hidden="1" customWidth="1"/>
    <col min="20" max="26" width="12.5833333333333" style="67" hidden="1" customWidth="1" outlineLevel="1"/>
    <col min="27" max="27" width="12.5833333333333" style="67" hidden="1" customWidth="1" outlineLevel="1" collapsed="1"/>
    <col min="28" max="28" width="8.58333333333333" style="67" hidden="1" customWidth="1" outlineLevel="1"/>
    <col min="29" max="29" width="12.5833333333333" style="67" hidden="1" customWidth="1" outlineLevel="1"/>
    <col min="30" max="30" width="8.58333333333333" style="161" hidden="1" customWidth="1" outlineLevel="1"/>
    <col min="31" max="31" width="8.58333333333333" style="67" hidden="1" customWidth="1" outlineLevel="1"/>
    <col min="32" max="32" width="8.58333333333333" style="160" hidden="1" customWidth="1" collapsed="1"/>
    <col min="33" max="33" width="10.5833333333333" style="162" hidden="1" customWidth="1" outlineLevel="1" collapsed="1"/>
    <col min="34" max="41" width="10.5833333333333" style="162" hidden="1" customWidth="1" outlineLevel="1"/>
    <col min="42" max="42" width="12.9166666666667" style="162" hidden="1" customWidth="1" outlineLevel="1"/>
    <col min="43" max="45" width="8.58333333333333" style="162" hidden="1" customWidth="1" outlineLevel="1"/>
    <col min="46" max="46" width="8.08333333333333" style="162" hidden="1" customWidth="1" outlineLevel="1"/>
    <col min="47" max="47" width="5.08333333333333" style="162" hidden="1" customWidth="1" outlineLevel="1"/>
    <col min="48" max="49" width="11.5833333333333" style="162" hidden="1" customWidth="1" outlineLevel="1"/>
    <col min="50" max="53" width="9" style="162" hidden="1" customWidth="1" outlineLevel="1"/>
    <col min="54" max="54" width="14.5833333333333" style="162" hidden="1" customWidth="1" outlineLevel="1"/>
    <col min="55" max="55" width="5.58333333333333" style="162" hidden="1" customWidth="1" outlineLevel="1"/>
    <col min="56" max="56" width="14.5833333333333" style="162" hidden="1" customWidth="1" outlineLevel="1"/>
    <col min="57" max="57" width="5.58333333333333" style="162" hidden="1" customWidth="1" outlineLevel="1"/>
    <col min="58" max="58" width="14.5833333333333" style="162" hidden="1" customWidth="1" outlineLevel="1"/>
    <col min="59" max="59" width="5.58333333333333" style="162" hidden="1" customWidth="1" outlineLevel="1"/>
    <col min="60" max="60" width="14.5833333333333" style="162" hidden="1" customWidth="1" outlineLevel="1"/>
    <col min="61" max="61" width="5.58333333333333" style="162" hidden="1" customWidth="1" outlineLevel="1"/>
    <col min="62" max="62" width="14.5833333333333" style="162" hidden="1" customWidth="1" outlineLevel="1"/>
    <col min="63" max="63" width="5.58333333333333" style="162" hidden="1" customWidth="1" outlineLevel="1"/>
    <col min="64" max="64" width="14.5833333333333" style="162" hidden="1" customWidth="1" outlineLevel="1"/>
    <col min="65" max="65" width="5.58333333333333" style="162" hidden="1" customWidth="1" outlineLevel="1"/>
    <col min="66" max="66" width="12.5833333333333" style="66" hidden="1" customWidth="1" outlineLevel="1"/>
    <col min="67" max="67" width="7.08333333333333" style="66" hidden="1" customWidth="1" outlineLevel="1"/>
    <col min="68" max="68" width="10.1666666666667" style="66" hidden="1" customWidth="1" outlineLevel="1"/>
    <col min="69" max="69" width="5.66666666666667" style="66" hidden="1" customWidth="1" outlineLevel="1"/>
    <col min="70" max="70" width="10.5833333333333" style="66" hidden="1" customWidth="1" outlineLevel="1"/>
    <col min="71" max="71" width="5.66666666666667" style="66" hidden="1" customWidth="1" outlineLevel="1"/>
    <col min="72" max="72" width="10.5833333333333" style="66" hidden="1" customWidth="1" outlineLevel="1"/>
    <col min="73" max="73" width="8" style="66" hidden="1" customWidth="1" outlineLevel="1"/>
    <col min="74" max="74" width="7" style="66" hidden="1" customWidth="1" outlineLevel="1"/>
    <col min="75" max="76" width="10.5833333333333" style="66" hidden="1" customWidth="1" outlineLevel="1"/>
    <col min="77" max="78" width="6.16666666666667" style="66" hidden="1" customWidth="1" outlineLevel="1"/>
    <col min="79" max="79" width="10.5833333333333" style="66" hidden="1" customWidth="1" outlineLevel="1"/>
    <col min="80" max="80" width="10.5833333333333" style="163" hidden="1" customWidth="1" outlineLevel="1"/>
    <col min="81" max="81" width="10.0833333333333" style="66" hidden="1" customWidth="1" outlineLevel="1"/>
    <col min="82" max="82" width="5.58333333333333" style="66" hidden="1" customWidth="1" outlineLevel="1"/>
    <col min="83" max="83" width="7.16666666666667" style="66" hidden="1" customWidth="1" outlineLevel="1"/>
    <col min="84" max="84" width="7.08333333333333" style="66" hidden="1" customWidth="1" outlineLevel="1"/>
    <col min="85" max="85" width="7.58333333333333" style="66" hidden="1" customWidth="1" outlineLevel="1"/>
    <col min="86" max="86" width="11.0833333333333" style="164" hidden="1" customWidth="1" outlineLevel="1"/>
    <col min="87" max="92" width="10.5833333333333" style="66" hidden="1" customWidth="1" outlineLevel="1"/>
    <col min="93" max="93" width="0.0833333333333333" style="66" hidden="1" customWidth="1" outlineLevel="1"/>
    <col min="94" max="94" width="12.5833333333333" style="66" hidden="1" customWidth="1" outlineLevel="1"/>
    <col min="95" max="95" width="8.58333333333333" style="162" hidden="1" customWidth="1" outlineLevel="1"/>
    <col min="96" max="107" width="10.5833333333333" style="66" hidden="1" customWidth="1" outlineLevel="1"/>
    <col min="108" max="108" width="12.5833333333333" style="66" hidden="1" customWidth="1" outlineLevel="1"/>
    <col min="109" max="109" width="12.5833333333333" style="67" hidden="1" customWidth="1" outlineLevel="1"/>
    <col min="110" max="110" width="15" style="67" hidden="1" customWidth="1" outlineLevel="1"/>
    <col min="111" max="111" width="15.5833333333333" style="67" hidden="1" customWidth="1" outlineLevel="1"/>
    <col min="112" max="112" width="12.5833333333333" style="67" hidden="1" customWidth="1" outlineLevel="1"/>
    <col min="113" max="113" width="12.5833333333333" style="67" hidden="1" customWidth="1" collapsed="1"/>
    <col min="114" max="114" width="12.5833333333333" style="67" hidden="1" customWidth="1"/>
    <col min="115" max="115" width="19.1166666666667" style="67" customWidth="1"/>
    <col min="116" max="16384" width="9" style="67"/>
  </cols>
  <sheetData>
    <row r="1" customHeight="1" spans="1:31">
      <c r="A1" s="165"/>
      <c r="B1" s="166"/>
      <c r="C1" s="166"/>
      <c r="D1" s="166"/>
      <c r="E1" s="75"/>
      <c r="F1" s="167"/>
      <c r="G1" s="75"/>
      <c r="H1" s="76"/>
      <c r="I1" s="77"/>
      <c r="J1" s="77"/>
      <c r="K1" s="77"/>
      <c r="L1" s="109"/>
      <c r="M1" s="109"/>
      <c r="O1" s="75"/>
      <c r="P1" s="75"/>
      <c r="Q1" s="75"/>
      <c r="R1" s="75"/>
      <c r="S1" s="75"/>
      <c r="T1" s="80"/>
      <c r="U1" s="75"/>
      <c r="V1" s="75"/>
      <c r="W1" s="75"/>
      <c r="X1" s="75"/>
      <c r="Y1" s="75"/>
      <c r="Z1" s="75"/>
      <c r="AA1" s="75"/>
      <c r="AB1" s="75"/>
      <c r="AC1" s="75"/>
      <c r="AD1" s="224"/>
      <c r="AE1" s="75"/>
    </row>
    <row r="2" s="64" customFormat="1" ht="30" customHeight="1" spans="1:108">
      <c r="A2" s="168" t="s">
        <v>0</v>
      </c>
      <c r="B2" s="125"/>
      <c r="C2" s="125"/>
      <c r="D2" s="125"/>
      <c r="E2" s="125"/>
      <c r="F2" s="169"/>
      <c r="G2" s="125"/>
      <c r="H2" s="169"/>
      <c r="I2" s="125"/>
      <c r="J2" s="125"/>
      <c r="K2" s="125"/>
      <c r="L2" s="125"/>
      <c r="M2" s="125"/>
      <c r="N2" s="198"/>
      <c r="O2" s="125"/>
      <c r="P2" s="125"/>
      <c r="Q2" s="125"/>
      <c r="R2" s="125"/>
      <c r="S2" s="125"/>
      <c r="T2" s="208"/>
      <c r="U2" s="208"/>
      <c r="V2" s="208"/>
      <c r="W2" s="208"/>
      <c r="X2" s="208"/>
      <c r="Y2" s="208"/>
      <c r="Z2" s="208"/>
      <c r="AA2" s="208"/>
      <c r="AB2" s="208"/>
      <c r="AC2" s="208"/>
      <c r="AD2" s="225"/>
      <c r="AE2" s="208"/>
      <c r="AF2" s="198"/>
      <c r="AG2" s="198"/>
      <c r="AH2" s="198"/>
      <c r="AI2" s="198"/>
      <c r="AJ2" s="198"/>
      <c r="AK2" s="198"/>
      <c r="AL2" s="198"/>
      <c r="AM2" s="198"/>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198"/>
      <c r="BO2" s="198"/>
      <c r="BP2" s="198"/>
      <c r="BQ2" s="198"/>
      <c r="BR2" s="198"/>
      <c r="BS2" s="198"/>
      <c r="BT2" s="198"/>
      <c r="BU2" s="198"/>
      <c r="BV2" s="198"/>
      <c r="BW2" s="198"/>
      <c r="BX2" s="198"/>
      <c r="BY2" s="198"/>
      <c r="BZ2" s="198"/>
      <c r="CA2" s="198"/>
      <c r="CB2" s="294"/>
      <c r="CC2" s="198"/>
      <c r="CD2" s="198"/>
      <c r="CE2" s="198"/>
      <c r="CF2" s="198"/>
      <c r="CG2" s="198"/>
      <c r="CH2" s="310"/>
      <c r="CI2" s="198"/>
      <c r="CJ2" s="198"/>
      <c r="CK2" s="198"/>
      <c r="CL2" s="198"/>
      <c r="CM2" s="198"/>
      <c r="CN2" s="198"/>
      <c r="CO2" s="198"/>
      <c r="CP2" s="198"/>
      <c r="CQ2" s="198"/>
      <c r="CR2" s="198"/>
      <c r="CS2" s="198"/>
      <c r="CT2" s="198"/>
      <c r="CU2" s="198"/>
      <c r="CV2" s="198"/>
      <c r="CW2" s="198"/>
      <c r="CX2" s="198"/>
      <c r="CY2" s="198"/>
      <c r="CZ2" s="198"/>
      <c r="DA2" s="353"/>
      <c r="DB2" s="353"/>
      <c r="DC2" s="198"/>
      <c r="DD2" s="198"/>
    </row>
    <row r="3" ht="14.25" customHeight="1" spans="1:108">
      <c r="A3" s="66" t="str">
        <f>CONCATENATE([1]封面!D9,[1]封面!F9,[1]封面!G9,[1]封面!H9,[1]封面!I9,[1]封面!J9,[1]封面!K9)</f>
        <v>评估基准日：2023年12月31日</v>
      </c>
      <c r="B3" s="80"/>
      <c r="C3" s="80"/>
      <c r="D3" s="80"/>
      <c r="E3" s="80"/>
      <c r="F3" s="81"/>
      <c r="G3" s="80"/>
      <c r="H3" s="81"/>
      <c r="N3" s="66"/>
      <c r="O3" s="80"/>
      <c r="P3" s="80"/>
      <c r="Q3" s="80"/>
      <c r="R3" s="80"/>
      <c r="S3" s="80"/>
      <c r="T3" s="80"/>
      <c r="U3" s="80"/>
      <c r="V3" s="80"/>
      <c r="W3" s="80"/>
      <c r="X3" s="80"/>
      <c r="Y3" s="80"/>
      <c r="Z3" s="80"/>
      <c r="AA3" s="80"/>
      <c r="AB3" s="80"/>
      <c r="AC3" s="80"/>
      <c r="AE3" s="80"/>
      <c r="AF3" s="66"/>
      <c r="AG3" s="246"/>
      <c r="AH3" s="246"/>
      <c r="AI3" s="246"/>
      <c r="AJ3" s="246"/>
      <c r="AK3" s="246"/>
      <c r="AL3" s="246"/>
      <c r="AM3" s="246"/>
      <c r="AN3" s="247"/>
      <c r="AO3" s="247"/>
      <c r="BO3" s="246"/>
      <c r="BP3" s="246"/>
      <c r="BQ3" s="246"/>
      <c r="BR3" s="246"/>
      <c r="BS3" s="246"/>
      <c r="BT3" s="246"/>
      <c r="BU3" s="246"/>
      <c r="BV3" s="246"/>
      <c r="BW3" s="246"/>
      <c r="BX3" s="246"/>
      <c r="BY3" s="246"/>
      <c r="BZ3" s="246"/>
      <c r="CA3" s="246"/>
      <c r="CB3" s="295"/>
      <c r="CC3" s="246"/>
      <c r="CD3" s="311"/>
      <c r="CE3" s="312"/>
      <c r="CH3" s="313"/>
      <c r="CI3" s="246"/>
      <c r="CJ3" s="246"/>
      <c r="CK3" s="246"/>
      <c r="CL3" s="246"/>
      <c r="CM3" s="246"/>
      <c r="CN3" s="246"/>
      <c r="CO3" s="246"/>
      <c r="CP3" s="333"/>
      <c r="CQ3" s="333"/>
      <c r="CR3" s="333"/>
      <c r="CS3" s="246"/>
      <c r="CT3" s="246"/>
      <c r="CU3" s="246"/>
      <c r="CV3" s="246"/>
      <c r="CW3" s="246"/>
      <c r="CX3" s="246"/>
      <c r="CY3" s="246"/>
      <c r="CZ3" s="246"/>
      <c r="DA3" s="354"/>
      <c r="DB3" s="354"/>
      <c r="DC3" s="246"/>
      <c r="DD3" s="246"/>
    </row>
    <row r="4" ht="15.65" customHeight="1" spans="1:108">
      <c r="A4" s="170" t="str">
        <f>[1]封面!D7&amp;[1]封面!F7</f>
        <v>被评估企业：潍坊光华荣昌汽车技术有限公司</v>
      </c>
      <c r="B4" s="80"/>
      <c r="C4" s="80"/>
      <c r="D4" s="80"/>
      <c r="E4" s="80"/>
      <c r="F4" s="171"/>
      <c r="G4" s="80"/>
      <c r="H4" s="81"/>
      <c r="O4" s="80"/>
      <c r="P4" s="80"/>
      <c r="Q4" s="80"/>
      <c r="R4" s="80"/>
      <c r="S4" s="80"/>
      <c r="T4" s="80"/>
      <c r="U4" s="80"/>
      <c r="V4" s="80"/>
      <c r="W4" s="80"/>
      <c r="X4" s="80"/>
      <c r="Y4" s="80"/>
      <c r="Z4" s="80"/>
      <c r="AA4" s="80"/>
      <c r="AB4" s="80"/>
      <c r="AC4" s="80"/>
      <c r="AE4" s="80"/>
      <c r="AF4" s="226" t="s">
        <v>1</v>
      </c>
      <c r="AG4" s="247"/>
      <c r="AH4" s="247"/>
      <c r="AI4" s="247"/>
      <c r="AJ4" s="247"/>
      <c r="AK4" s="247"/>
      <c r="AL4" s="247"/>
      <c r="AM4" s="247"/>
      <c r="AN4" s="247"/>
      <c r="AO4" s="247"/>
      <c r="BN4" s="277"/>
      <c r="BO4" s="277"/>
      <c r="BP4" s="246"/>
      <c r="BQ4" s="246"/>
      <c r="BR4" s="246"/>
      <c r="BS4" s="246"/>
      <c r="BT4" s="246"/>
      <c r="BU4" s="246"/>
      <c r="BV4" s="246"/>
      <c r="BW4" s="296"/>
      <c r="BX4" s="296"/>
      <c r="BY4" s="246"/>
      <c r="BZ4" s="246"/>
      <c r="CA4" s="296"/>
      <c r="CB4" s="295"/>
      <c r="CC4" s="277"/>
      <c r="CD4" s="246"/>
      <c r="CG4" s="314"/>
      <c r="CH4" s="315"/>
      <c r="CI4" s="316"/>
      <c r="CJ4" s="316"/>
      <c r="CK4" s="316"/>
      <c r="CL4" s="316"/>
      <c r="CM4" s="316"/>
      <c r="CN4" s="316"/>
      <c r="CO4" s="316"/>
      <c r="CP4" s="334"/>
      <c r="CQ4" s="335"/>
      <c r="CR4" s="334"/>
      <c r="CS4" s="246"/>
      <c r="CT4" s="246"/>
      <c r="CU4" s="246"/>
      <c r="CV4" s="246"/>
      <c r="CW4" s="246"/>
      <c r="CX4" s="246"/>
      <c r="CY4" s="246"/>
      <c r="CZ4" s="246"/>
      <c r="DA4" s="296"/>
      <c r="DB4" s="296"/>
      <c r="DC4" s="246"/>
      <c r="DD4" s="277"/>
    </row>
    <row r="5" s="65" customFormat="1" customHeight="1" spans="1:114">
      <c r="A5" s="172" t="s">
        <v>2</v>
      </c>
      <c r="B5" s="173" t="s">
        <v>3</v>
      </c>
      <c r="C5" s="174"/>
      <c r="D5" s="174"/>
      <c r="E5" s="174"/>
      <c r="F5" s="175"/>
      <c r="G5" s="174"/>
      <c r="H5" s="175"/>
      <c r="I5" s="174"/>
      <c r="J5" s="174"/>
      <c r="K5" s="174"/>
      <c r="L5" s="174"/>
      <c r="M5" s="174"/>
      <c r="N5" s="199"/>
      <c r="O5" s="126" t="s">
        <v>4</v>
      </c>
      <c r="P5" s="200"/>
      <c r="Q5" s="200"/>
      <c r="R5" s="200"/>
      <c r="S5" s="209" t="s">
        <v>5</v>
      </c>
      <c r="T5" s="210" t="s">
        <v>6</v>
      </c>
      <c r="U5" s="211"/>
      <c r="V5" s="211"/>
      <c r="W5" s="196" t="s">
        <v>7</v>
      </c>
      <c r="X5" s="196"/>
      <c r="Y5" s="196"/>
      <c r="Z5" s="196"/>
      <c r="AA5" s="92" t="s">
        <v>8</v>
      </c>
      <c r="AB5" s="92"/>
      <c r="AC5" s="92"/>
      <c r="AD5" s="227" t="s">
        <v>9</v>
      </c>
      <c r="AE5" s="228" t="s">
        <v>10</v>
      </c>
      <c r="AF5" s="179" t="s">
        <v>11</v>
      </c>
      <c r="AG5" s="248" t="s">
        <v>12</v>
      </c>
      <c r="AH5" s="249"/>
      <c r="AI5" s="250"/>
      <c r="AJ5" s="250"/>
      <c r="AK5" s="250"/>
      <c r="AL5" s="250"/>
      <c r="AM5" s="250"/>
      <c r="AN5" s="250"/>
      <c r="AO5" s="250"/>
      <c r="AP5" s="250"/>
      <c r="AQ5" s="250"/>
      <c r="AR5" s="250"/>
      <c r="AS5" s="250"/>
      <c r="AT5" s="250"/>
      <c r="AU5" s="250"/>
      <c r="AV5" s="257"/>
      <c r="AW5" s="257"/>
      <c r="AX5" s="271" t="s">
        <v>13</v>
      </c>
      <c r="AY5" s="271"/>
      <c r="AZ5" s="271"/>
      <c r="BA5" s="271"/>
      <c r="BB5" s="271"/>
      <c r="BC5" s="271"/>
      <c r="BD5" s="271"/>
      <c r="BE5" s="271"/>
      <c r="BF5" s="271"/>
      <c r="BG5" s="271"/>
      <c r="BH5" s="271"/>
      <c r="BI5" s="271"/>
      <c r="BJ5" s="271"/>
      <c r="BK5" s="271"/>
      <c r="BL5" s="271"/>
      <c r="BM5" s="271"/>
      <c r="BN5" s="278" t="s">
        <v>14</v>
      </c>
      <c r="BO5" s="279"/>
      <c r="BP5" s="279"/>
      <c r="BQ5" s="279"/>
      <c r="BR5" s="279"/>
      <c r="BS5" s="279"/>
      <c r="BT5" s="279"/>
      <c r="BU5" s="279"/>
      <c r="BV5" s="279"/>
      <c r="BW5" s="279"/>
      <c r="BX5" s="279"/>
      <c r="BY5" s="279"/>
      <c r="BZ5" s="279"/>
      <c r="CA5" s="279"/>
      <c r="CB5" s="279"/>
      <c r="CC5" s="317"/>
      <c r="CD5" s="318" t="s">
        <v>15</v>
      </c>
      <c r="CE5" s="318"/>
      <c r="CF5" s="318"/>
      <c r="CG5" s="318"/>
      <c r="CH5" s="319" t="s">
        <v>16</v>
      </c>
      <c r="CI5" s="320" t="s">
        <v>17</v>
      </c>
      <c r="CJ5" s="320"/>
      <c r="CK5" s="320"/>
      <c r="CL5" s="320"/>
      <c r="CM5" s="320"/>
      <c r="CN5" s="320" t="s">
        <v>17</v>
      </c>
      <c r="CO5" s="320"/>
      <c r="CP5" s="336" t="s">
        <v>18</v>
      </c>
      <c r="CQ5" s="336"/>
      <c r="CR5" s="336"/>
      <c r="CS5" s="336"/>
      <c r="CT5" s="336"/>
      <c r="CU5" s="336"/>
      <c r="CV5" s="336"/>
      <c r="CW5" s="336"/>
      <c r="CX5" s="336"/>
      <c r="CY5" s="336"/>
      <c r="CZ5" s="336"/>
      <c r="DA5" s="336"/>
      <c r="DB5" s="336"/>
      <c r="DC5" s="336"/>
      <c r="DD5" s="336"/>
      <c r="DE5" s="355" t="s">
        <v>19</v>
      </c>
      <c r="DF5" s="355"/>
      <c r="DG5" s="355"/>
      <c r="DH5" s="355"/>
      <c r="DI5" s="355"/>
      <c r="DJ5" s="355"/>
    </row>
    <row r="6" s="65" customFormat="1" ht="24" spans="1:114">
      <c r="A6" s="176"/>
      <c r="B6" s="177" t="s">
        <v>20</v>
      </c>
      <c r="C6" s="177" t="s">
        <v>21</v>
      </c>
      <c r="D6" s="110" t="s">
        <v>22</v>
      </c>
      <c r="E6" s="172" t="s">
        <v>23</v>
      </c>
      <c r="F6" s="178" t="s">
        <v>24</v>
      </c>
      <c r="G6" s="179" t="s">
        <v>25</v>
      </c>
      <c r="H6" s="178" t="s">
        <v>26</v>
      </c>
      <c r="I6" s="179" t="s">
        <v>27</v>
      </c>
      <c r="J6" s="201" t="s">
        <v>28</v>
      </c>
      <c r="K6" s="201" t="s">
        <v>29</v>
      </c>
      <c r="L6" s="179" t="s">
        <v>30</v>
      </c>
      <c r="M6" s="179" t="s">
        <v>31</v>
      </c>
      <c r="N6" s="84" t="s">
        <v>32</v>
      </c>
      <c r="O6" s="118" t="s">
        <v>33</v>
      </c>
      <c r="P6" s="202" t="s">
        <v>34</v>
      </c>
      <c r="Q6" s="212" t="s">
        <v>35</v>
      </c>
      <c r="R6" s="213" t="s">
        <v>36</v>
      </c>
      <c r="S6" s="209"/>
      <c r="T6" s="214" t="s">
        <v>37</v>
      </c>
      <c r="U6" s="215" t="s">
        <v>34</v>
      </c>
      <c r="V6" s="216" t="s">
        <v>38</v>
      </c>
      <c r="W6" s="215" t="s">
        <v>37</v>
      </c>
      <c r="X6" s="217" t="s">
        <v>34</v>
      </c>
      <c r="Y6" s="229" t="s">
        <v>38</v>
      </c>
      <c r="Z6" s="215" t="s">
        <v>36</v>
      </c>
      <c r="AA6" s="230" t="s">
        <v>39</v>
      </c>
      <c r="AB6" s="231" t="s">
        <v>40</v>
      </c>
      <c r="AC6" s="231" t="s">
        <v>41</v>
      </c>
      <c r="AD6" s="232"/>
      <c r="AE6" s="233"/>
      <c r="AF6" s="234"/>
      <c r="AG6" s="251" t="s">
        <v>42</v>
      </c>
      <c r="AH6" s="251"/>
      <c r="AI6" s="251"/>
      <c r="AJ6" s="251"/>
      <c r="AK6" s="251"/>
      <c r="AL6" s="251"/>
      <c r="AM6" s="251"/>
      <c r="AN6" s="252" t="s">
        <v>43</v>
      </c>
      <c r="AO6" s="252"/>
      <c r="AP6" s="258" t="s">
        <v>44</v>
      </c>
      <c r="AQ6" s="259" t="s">
        <v>45</v>
      </c>
      <c r="AR6" s="260" t="s">
        <v>46</v>
      </c>
      <c r="AS6" s="260" t="s">
        <v>47</v>
      </c>
      <c r="AT6" s="261" t="s">
        <v>48</v>
      </c>
      <c r="AU6" s="254" t="s">
        <v>49</v>
      </c>
      <c r="AV6" s="253" t="s">
        <v>50</v>
      </c>
      <c r="AW6" s="253"/>
      <c r="AX6" s="253" t="s">
        <v>51</v>
      </c>
      <c r="AY6" s="253"/>
      <c r="AZ6" s="253"/>
      <c r="BA6" s="253"/>
      <c r="BB6" s="253" t="s">
        <v>52</v>
      </c>
      <c r="BC6" s="253"/>
      <c r="BD6" s="253" t="s">
        <v>53</v>
      </c>
      <c r="BE6" s="253"/>
      <c r="BF6" s="253" t="s">
        <v>54</v>
      </c>
      <c r="BG6" s="253"/>
      <c r="BH6" s="253" t="s">
        <v>55</v>
      </c>
      <c r="BI6" s="253"/>
      <c r="BJ6" s="253" t="s">
        <v>56</v>
      </c>
      <c r="BK6" s="253"/>
      <c r="BL6" s="253" t="s">
        <v>57</v>
      </c>
      <c r="BM6" s="253"/>
      <c r="BN6" s="280" t="s">
        <v>58</v>
      </c>
      <c r="BO6" s="281" t="s">
        <v>59</v>
      </c>
      <c r="BP6" s="281"/>
      <c r="BQ6" s="281" t="s">
        <v>60</v>
      </c>
      <c r="BR6" s="281"/>
      <c r="BS6" s="281" t="s">
        <v>61</v>
      </c>
      <c r="BT6" s="281"/>
      <c r="BU6" s="297" t="s">
        <v>62</v>
      </c>
      <c r="BV6" s="297"/>
      <c r="BW6" s="297"/>
      <c r="BX6" s="297"/>
      <c r="BY6" s="298" t="s">
        <v>63</v>
      </c>
      <c r="BZ6" s="298"/>
      <c r="CA6" s="298"/>
      <c r="CB6" s="298" t="s">
        <v>64</v>
      </c>
      <c r="CC6" s="281" t="s">
        <v>65</v>
      </c>
      <c r="CD6" s="281" t="s">
        <v>66</v>
      </c>
      <c r="CE6" s="281" t="s">
        <v>67</v>
      </c>
      <c r="CF6" s="281" t="s">
        <v>68</v>
      </c>
      <c r="CG6" s="253" t="s">
        <v>40</v>
      </c>
      <c r="CH6" s="321"/>
      <c r="CI6" s="322" t="s">
        <v>69</v>
      </c>
      <c r="CJ6" s="322"/>
      <c r="CK6" s="322"/>
      <c r="CL6" s="322" t="s">
        <v>70</v>
      </c>
      <c r="CM6" s="322" t="s">
        <v>8</v>
      </c>
      <c r="CN6" s="322" t="s">
        <v>71</v>
      </c>
      <c r="CO6" s="322" t="s">
        <v>72</v>
      </c>
      <c r="CP6" s="264" t="s">
        <v>73</v>
      </c>
      <c r="CQ6" s="337" t="s">
        <v>74</v>
      </c>
      <c r="CR6" s="337"/>
      <c r="CS6" s="337" t="s">
        <v>75</v>
      </c>
      <c r="CT6" s="264" t="s">
        <v>76</v>
      </c>
      <c r="CU6" s="264" t="s">
        <v>77</v>
      </c>
      <c r="CV6" s="264" t="s">
        <v>78</v>
      </c>
      <c r="CW6" s="264"/>
      <c r="CX6" s="349" t="s">
        <v>79</v>
      </c>
      <c r="CY6" s="350"/>
      <c r="CZ6" s="264" t="s">
        <v>80</v>
      </c>
      <c r="DA6" s="264" t="s">
        <v>81</v>
      </c>
      <c r="DB6" s="264" t="s">
        <v>82</v>
      </c>
      <c r="DC6" s="264" t="s">
        <v>83</v>
      </c>
      <c r="DD6" s="349" t="s">
        <v>84</v>
      </c>
      <c r="DE6" s="356" t="s">
        <v>85</v>
      </c>
      <c r="DF6" s="357" t="s">
        <v>86</v>
      </c>
      <c r="DG6" s="357" t="s">
        <v>87</v>
      </c>
      <c r="DH6" s="357" t="s">
        <v>88</v>
      </c>
      <c r="DI6" s="364" t="s">
        <v>89</v>
      </c>
      <c r="DJ6" s="364" t="s">
        <v>90</v>
      </c>
    </row>
    <row r="7" s="65" customFormat="1" ht="32" customHeight="1" spans="1:114">
      <c r="A7" s="180"/>
      <c r="B7" s="181"/>
      <c r="C7" s="181"/>
      <c r="D7" s="182"/>
      <c r="E7" s="183"/>
      <c r="F7" s="184"/>
      <c r="G7" s="185"/>
      <c r="H7" s="184"/>
      <c r="I7" s="185"/>
      <c r="J7" s="182"/>
      <c r="K7" s="182"/>
      <c r="L7" s="185"/>
      <c r="M7" s="185"/>
      <c r="N7" s="147"/>
      <c r="O7" s="203"/>
      <c r="P7" s="204"/>
      <c r="Q7" s="218"/>
      <c r="R7" s="219"/>
      <c r="S7" s="218"/>
      <c r="T7" s="220"/>
      <c r="U7" s="221"/>
      <c r="V7" s="222"/>
      <c r="W7" s="221"/>
      <c r="X7" s="223"/>
      <c r="Y7" s="235"/>
      <c r="Z7" s="221"/>
      <c r="AA7" s="236"/>
      <c r="AB7" s="237"/>
      <c r="AC7" s="237"/>
      <c r="AD7" s="238"/>
      <c r="AE7" s="239"/>
      <c r="AF7" s="240"/>
      <c r="AG7" s="253" t="s">
        <v>91</v>
      </c>
      <c r="AH7" s="254" t="s">
        <v>92</v>
      </c>
      <c r="AI7" s="253" t="s">
        <v>60</v>
      </c>
      <c r="AJ7" s="253" t="s">
        <v>61</v>
      </c>
      <c r="AK7" s="253" t="s">
        <v>63</v>
      </c>
      <c r="AL7" s="253" t="s">
        <v>93</v>
      </c>
      <c r="AM7" s="253" t="s">
        <v>94</v>
      </c>
      <c r="AN7" s="255" t="s">
        <v>95</v>
      </c>
      <c r="AO7" s="252" t="s">
        <v>96</v>
      </c>
      <c r="AP7" s="262"/>
      <c r="AQ7" s="263"/>
      <c r="AR7" s="260"/>
      <c r="AS7" s="260"/>
      <c r="AT7" s="264"/>
      <c r="AU7" s="253"/>
      <c r="AV7" s="253"/>
      <c r="AW7" s="253"/>
      <c r="AX7" s="253" t="s">
        <v>23</v>
      </c>
      <c r="AY7" s="253" t="s">
        <v>24</v>
      </c>
      <c r="AZ7" s="253" t="s">
        <v>25</v>
      </c>
      <c r="BA7" s="253" t="s">
        <v>97</v>
      </c>
      <c r="BB7" s="253" t="s">
        <v>98</v>
      </c>
      <c r="BC7" s="253" t="s">
        <v>99</v>
      </c>
      <c r="BD7" s="253" t="s">
        <v>98</v>
      </c>
      <c r="BE7" s="253" t="s">
        <v>99</v>
      </c>
      <c r="BF7" s="253" t="s">
        <v>98</v>
      </c>
      <c r="BG7" s="253" t="s">
        <v>99</v>
      </c>
      <c r="BH7" s="253" t="s">
        <v>98</v>
      </c>
      <c r="BI7" s="253" t="s">
        <v>99</v>
      </c>
      <c r="BJ7" s="253" t="s">
        <v>98</v>
      </c>
      <c r="BK7" s="253" t="s">
        <v>99</v>
      </c>
      <c r="BL7" s="253" t="s">
        <v>98</v>
      </c>
      <c r="BM7" s="253" t="s">
        <v>99</v>
      </c>
      <c r="BN7" s="282"/>
      <c r="BO7" s="281" t="s">
        <v>100</v>
      </c>
      <c r="BP7" s="281" t="s">
        <v>101</v>
      </c>
      <c r="BQ7" s="281" t="s">
        <v>102</v>
      </c>
      <c r="BR7" s="281" t="s">
        <v>101</v>
      </c>
      <c r="BS7" s="281" t="s">
        <v>103</v>
      </c>
      <c r="BT7" s="281" t="s">
        <v>101</v>
      </c>
      <c r="BU7" s="297" t="s">
        <v>104</v>
      </c>
      <c r="BV7" s="297" t="s">
        <v>105</v>
      </c>
      <c r="BW7" s="281" t="s">
        <v>106</v>
      </c>
      <c r="BX7" s="281" t="s">
        <v>107</v>
      </c>
      <c r="BY7" s="298" t="s">
        <v>108</v>
      </c>
      <c r="BZ7" s="299" t="s">
        <v>109</v>
      </c>
      <c r="CA7" s="298" t="s">
        <v>101</v>
      </c>
      <c r="CB7" s="298"/>
      <c r="CC7" s="281"/>
      <c r="CD7" s="281"/>
      <c r="CE7" s="281"/>
      <c r="CF7" s="281"/>
      <c r="CG7" s="253"/>
      <c r="CH7" s="321"/>
      <c r="CI7" s="323" t="s">
        <v>110</v>
      </c>
      <c r="CJ7" s="323" t="s">
        <v>111</v>
      </c>
      <c r="CK7" s="323" t="s">
        <v>112</v>
      </c>
      <c r="CL7" s="322"/>
      <c r="CM7" s="322"/>
      <c r="CN7" s="322"/>
      <c r="CO7" s="322"/>
      <c r="CP7" s="264"/>
      <c r="CQ7" s="338" t="s">
        <v>113</v>
      </c>
      <c r="CR7" s="338" t="s">
        <v>101</v>
      </c>
      <c r="CS7" s="351">
        <v>0.0035</v>
      </c>
      <c r="CT7" s="264"/>
      <c r="CU7" s="264"/>
      <c r="CV7" s="261" t="s">
        <v>114</v>
      </c>
      <c r="CW7" s="261" t="s">
        <v>115</v>
      </c>
      <c r="CX7" s="261" t="s">
        <v>114</v>
      </c>
      <c r="CY7" s="261" t="s">
        <v>115</v>
      </c>
      <c r="CZ7" s="264"/>
      <c r="DA7" s="358">
        <v>0.004</v>
      </c>
      <c r="DB7" s="358">
        <v>0.015</v>
      </c>
      <c r="DC7" s="358">
        <v>0.008</v>
      </c>
      <c r="DD7" s="349"/>
      <c r="DE7" s="359"/>
      <c r="DF7" s="360"/>
      <c r="DG7" s="361"/>
      <c r="DH7" s="360">
        <v>0.6</v>
      </c>
      <c r="DI7" s="365" t="str">
        <f>IFERROR((DE7/DF7)^DH7,"")</f>
        <v/>
      </c>
      <c r="DJ7" s="361" t="str">
        <f>IFERROR(DG7*DI7,"")</f>
        <v/>
      </c>
    </row>
    <row r="8" customHeight="1" spans="1:108">
      <c r="A8" s="56">
        <v>1</v>
      </c>
      <c r="B8" s="186" t="s">
        <v>116</v>
      </c>
      <c r="C8" s="187"/>
      <c r="D8" s="187"/>
      <c r="E8" s="188" t="s">
        <v>117</v>
      </c>
      <c r="F8" s="189" t="s">
        <v>118</v>
      </c>
      <c r="G8" s="190" t="s">
        <v>119</v>
      </c>
      <c r="H8" s="191" t="s">
        <v>120</v>
      </c>
      <c r="I8" s="205">
        <v>1</v>
      </c>
      <c r="J8" s="147" t="s">
        <v>121</v>
      </c>
      <c r="K8" s="147" t="s">
        <v>122</v>
      </c>
      <c r="L8" s="116">
        <v>42735</v>
      </c>
      <c r="M8" s="116">
        <v>42735</v>
      </c>
      <c r="N8" s="57">
        <v>10</v>
      </c>
      <c r="O8" s="123">
        <v>14401.08</v>
      </c>
      <c r="P8" s="123">
        <v>4824.24</v>
      </c>
      <c r="Q8" s="123"/>
      <c r="R8" s="123">
        <f t="shared" ref="R8:R35" si="0">P8-Q8</f>
        <v>4824.24</v>
      </c>
      <c r="S8" s="91"/>
      <c r="T8" s="123"/>
      <c r="U8" s="123"/>
      <c r="V8" s="123"/>
      <c r="W8" s="123">
        <f t="shared" ref="W8:Y23" si="1">T8+O8</f>
        <v>14401.08</v>
      </c>
      <c r="X8" s="123">
        <f t="shared" si="1"/>
        <v>4824.24</v>
      </c>
      <c r="Y8" s="123">
        <f t="shared" si="1"/>
        <v>0</v>
      </c>
      <c r="Z8" s="123">
        <f t="shared" ref="Z8:Z35" si="2">X8-Y8</f>
        <v>4824.24</v>
      </c>
      <c r="AA8" s="123">
        <v>0</v>
      </c>
      <c r="AB8" s="92" t="s">
        <v>123</v>
      </c>
      <c r="AC8" s="123">
        <v>0</v>
      </c>
      <c r="AD8" s="241">
        <f t="shared" ref="AD8:AD36" si="3">IF(W8=0,"",(AA8-W8)/W8*100)</f>
        <v>-100</v>
      </c>
      <c r="AE8" s="241">
        <f t="shared" ref="AE8:AE36" si="4">IF(Z8=0,"",(AC8-Z8)/Z8*100)</f>
        <v>-100</v>
      </c>
      <c r="AF8" s="242"/>
      <c r="AG8" s="92"/>
      <c r="AH8" s="92"/>
      <c r="AI8" s="92"/>
      <c r="AJ8" s="92"/>
      <c r="AK8" s="92"/>
      <c r="AL8" s="92"/>
      <c r="AM8" s="92"/>
      <c r="AN8" s="92"/>
      <c r="AO8" s="92"/>
      <c r="AP8" s="265"/>
      <c r="AQ8" s="91"/>
      <c r="AR8" s="266"/>
      <c r="AS8" s="266"/>
      <c r="AT8" s="266"/>
      <c r="AU8" s="265" t="s">
        <v>124</v>
      </c>
      <c r="AV8" s="267" t="str">
        <f t="shared" ref="AV8:AV20" si="5">IF(A8="","",IF(CH8&lt;&gt;0,"市场法",IF(CO8&lt;&gt;0,"报废设备评估",IF(DD8&lt;&gt;0,"进口设备评估","国产设备评估"))))</f>
        <v>国产设备评估</v>
      </c>
      <c r="AW8" s="265" t="str">
        <f t="shared" ref="AW8:AW20" si="6">AP8&amp;AV8</f>
        <v>国产设备评估</v>
      </c>
      <c r="AX8" s="272"/>
      <c r="AY8" s="272"/>
      <c r="AZ8" s="272"/>
      <c r="BA8" s="265"/>
      <c r="BB8" s="273"/>
      <c r="BC8" s="273"/>
      <c r="BD8" s="273"/>
      <c r="BE8" s="274"/>
      <c r="BF8" s="273"/>
      <c r="BG8" s="273"/>
      <c r="BH8" s="273"/>
      <c r="BI8" s="273"/>
      <c r="BJ8" s="273"/>
      <c r="BK8" s="273"/>
      <c r="BL8" s="275"/>
      <c r="BM8" s="275"/>
      <c r="BN8" s="267">
        <f t="shared" ref="BN8:BN20" si="7">IFERROR(IF(AV8="进口设备评估",CU8,IF(COUNTA(BC8,BE8,BG8,BI8,BK8,BM8)=0,BA8,(ROUND(BA8*100^COUNTA(BC8,BE8,BG8,BI8,BK8,BM8)/PRODUCT(BC8,BE8,BG8,BI8,BK8,BM8),0)))),0)</f>
        <v>0</v>
      </c>
      <c r="BO8" s="283"/>
      <c r="BP8" s="284">
        <f t="shared" ref="BP8:BP20" si="8">ROUND(IF(AV8="进口设备评估",CU8,BN8)*BO8,0)</f>
        <v>0</v>
      </c>
      <c r="BQ8" s="283"/>
      <c r="BR8" s="284">
        <f t="shared" ref="BR8:BR20" si="9">ROUND(IF(AV8="进口设备评估",CU8,BN8)*BQ8,0)</f>
        <v>0</v>
      </c>
      <c r="BS8" s="285"/>
      <c r="BT8" s="284">
        <f t="shared" ref="BT8:BT20" si="10">ROUND(IF(AV8="进口设备评估",CU8,BN8)*BS8,0)</f>
        <v>0</v>
      </c>
      <c r="BU8" s="285"/>
      <c r="BV8" s="285"/>
      <c r="BW8" s="284">
        <f t="shared" ref="BW8:BW20" si="11">ROUND(IF(AV8="进口设备评估",CU8,(BN8+BP8+BT8+BR8))*BU8,0)</f>
        <v>0</v>
      </c>
      <c r="BX8" s="284">
        <f t="shared" ref="BX8:BX20" si="12">ROUND(IF(AV8="进口设备评估",CU8,(BN8+BP8+BT8+BR8))*BV8,0)</f>
        <v>0</v>
      </c>
      <c r="BY8" s="300"/>
      <c r="BZ8" s="285"/>
      <c r="CA8" s="301">
        <f t="shared" ref="CA8:CA20" si="13">ROUND(IF(AV8="进口设备评估",(CU8+CW8+CY8+CZ8+BP8+BR8+BT8+BW8),(BN8+BP8+BT8+BR8+BW8))*BY8*BZ8*1/2,0)</f>
        <v>0</v>
      </c>
      <c r="CB8" s="302">
        <f>ROUND(IF(AV8="进口设备评估",(BP8+BT8+BR8)/(1+[1]基准日费率!$C$4)*[1]基准日费率!$C$4+BW8-BX8+CZ8+DA8/(1+[1]基准日费率!$C$5)*[1]基准日费率!$C$5+机器设备!DB8/(1+[1]基准日费率!$C$5)*[1]基准日费率!$C$5,(BP8+BT8+BR8)/(1+[1]基准日费率!$C$4)*[1]基准日费率!$C$4+BW8-BX8+BN8/(1+[1]基准日费率!$C$3)*[1]基准日费率!$C$3),0)</f>
        <v>0</v>
      </c>
      <c r="CC8" s="284">
        <f t="shared" ref="CC8:CC20" si="14">ROUND(IF(AV8="进口设备评估",IF(AU8="否",DD8+BP8+BR8+BT8+BW8+CA8-CB8,DD8+BP8+BR8+BT8+BW8+CA8),IF(AU8="否",BN8+BP8+BT8+BR8+BW8+CA8-CB8,BN8+BP8+BT8+BR8+BW8+CA8)),0)</f>
        <v>0</v>
      </c>
      <c r="CD8" s="324"/>
      <c r="CE8" s="284">
        <f>IF(A8="","",ROUND((INT([1]封面!F$9&amp;"/"&amp;[1]封面!H$9&amp;"/"&amp;[1]封面!J$9)-M8)/365,2))</f>
        <v>7</v>
      </c>
      <c r="CF8" s="284" t="str">
        <f t="shared" ref="CF8:CF20" si="15">IF(A8="","",IF(CH8=0,IF(CD8="","",ROUND(CD8-CE8,0)),""))</f>
        <v/>
      </c>
      <c r="CG8" s="284" t="str">
        <f t="shared" ref="CG8:CG20" si="16">IF(A8="","",IF(CH8="",IF(CD8="","",ROUND(CF8/(CE8+CF8)*100,0)),""))</f>
        <v/>
      </c>
      <c r="CH8" s="325"/>
      <c r="CI8" s="326"/>
      <c r="CJ8" s="326"/>
      <c r="CK8" s="326"/>
      <c r="CL8" s="326"/>
      <c r="CM8" s="326"/>
      <c r="CN8" s="326"/>
      <c r="CO8" s="326"/>
      <c r="CP8" s="339"/>
      <c r="CQ8" s="340"/>
      <c r="CR8" s="341">
        <f t="shared" ref="CR8:CR20" si="17">ROUND(CP8*CQ8,0)</f>
        <v>0</v>
      </c>
      <c r="CS8" s="341">
        <f t="shared" ref="CS8:CS20" si="18">ROUND((CP8+CR8)/(1-$CS$7)*$CS$7,0)</f>
        <v>0</v>
      </c>
      <c r="CT8" s="341">
        <f t="shared" ref="CT8:CT20" si="19">ROUND(CP8+CR8+CS8,0)</f>
        <v>0</v>
      </c>
      <c r="CU8" s="341">
        <f>ROUND(CT8*[1]基准日费率!$F$3,0)</f>
        <v>0</v>
      </c>
      <c r="CV8" s="352"/>
      <c r="CW8" s="341">
        <f t="shared" ref="CW8:CW20" si="20">ROUND(CU8*CV8,0)</f>
        <v>0</v>
      </c>
      <c r="CX8" s="352"/>
      <c r="CY8" s="341">
        <f t="shared" ref="CY8:CY20" si="21">ROUND((CU8+CW8)/(1-CX8)*CX8,0)</f>
        <v>0</v>
      </c>
      <c r="CZ8" s="341">
        <f>ROUND((CU8+CW8+CY8)*[1]基准日费率!$C$3,0)</f>
        <v>0</v>
      </c>
      <c r="DA8" s="341">
        <f>ROUND(CP8*[1]基准日费率!$F$3*$DA$7,0)</f>
        <v>0</v>
      </c>
      <c r="DB8" s="341">
        <f t="shared" ref="DB8:DB20" si="22">ROUND(CU8*$DB$7,0)</f>
        <v>0</v>
      </c>
      <c r="DC8" s="341">
        <f t="shared" ref="DC8:DC20" si="23">ROUND(CU8*$DC$7,0)</f>
        <v>0</v>
      </c>
      <c r="DD8" s="362">
        <f t="shared" ref="DD8:DD20" si="24">ROUND(CU8+CW8+CY8+CZ8+DA8+DB8+DC8,0)</f>
        <v>0</v>
      </c>
    </row>
    <row r="9" customHeight="1" spans="1:115">
      <c r="A9" s="56">
        <v>2</v>
      </c>
      <c r="B9" s="186" t="s">
        <v>125</v>
      </c>
      <c r="C9" s="187"/>
      <c r="D9" s="187"/>
      <c r="E9" s="188" t="s">
        <v>126</v>
      </c>
      <c r="F9" s="189" t="s">
        <v>127</v>
      </c>
      <c r="G9" s="190" t="s">
        <v>128</v>
      </c>
      <c r="H9" s="191" t="s">
        <v>120</v>
      </c>
      <c r="I9" s="205">
        <v>1</v>
      </c>
      <c r="J9" s="147" t="s">
        <v>121</v>
      </c>
      <c r="K9" s="147" t="s">
        <v>122</v>
      </c>
      <c r="L9" s="116">
        <v>44163</v>
      </c>
      <c r="M9" s="116">
        <v>44163</v>
      </c>
      <c r="N9" s="57">
        <v>10</v>
      </c>
      <c r="O9" s="123">
        <v>53097.35</v>
      </c>
      <c r="P9" s="123">
        <v>37544.4</v>
      </c>
      <c r="Q9" s="123"/>
      <c r="R9" s="123">
        <f t="shared" si="0"/>
        <v>37544.4</v>
      </c>
      <c r="S9" s="91"/>
      <c r="T9" s="123"/>
      <c r="U9" s="123"/>
      <c r="V9" s="123"/>
      <c r="W9" s="123">
        <f t="shared" si="1"/>
        <v>53097.35</v>
      </c>
      <c r="X9" s="123">
        <f t="shared" si="1"/>
        <v>37544.4</v>
      </c>
      <c r="Y9" s="123">
        <f t="shared" si="1"/>
        <v>0</v>
      </c>
      <c r="Z9" s="123">
        <f t="shared" si="2"/>
        <v>37544.4</v>
      </c>
      <c r="AA9" s="123">
        <v>0</v>
      </c>
      <c r="AB9" s="92" t="s">
        <v>123</v>
      </c>
      <c r="AC9" s="123">
        <v>0</v>
      </c>
      <c r="AD9" s="241">
        <f t="shared" si="3"/>
        <v>-100</v>
      </c>
      <c r="AE9" s="241">
        <f t="shared" si="4"/>
        <v>-100</v>
      </c>
      <c r="AF9" s="242"/>
      <c r="AG9" s="92"/>
      <c r="AH9" s="92"/>
      <c r="AI9" s="92"/>
      <c r="AJ9" s="92"/>
      <c r="AK9" s="92"/>
      <c r="AL9" s="92"/>
      <c r="AM9" s="92"/>
      <c r="AN9" s="92"/>
      <c r="AO9" s="92"/>
      <c r="AP9" s="265"/>
      <c r="AQ9" s="91"/>
      <c r="AR9" s="266"/>
      <c r="AS9" s="266"/>
      <c r="AT9" s="266"/>
      <c r="AU9" s="265" t="s">
        <v>124</v>
      </c>
      <c r="AV9" s="267" t="str">
        <f t="shared" si="5"/>
        <v>国产设备评估</v>
      </c>
      <c r="AW9" s="265" t="str">
        <f t="shared" si="6"/>
        <v>国产设备评估</v>
      </c>
      <c r="AX9" s="272"/>
      <c r="AY9" s="272"/>
      <c r="AZ9" s="272"/>
      <c r="BA9" s="265"/>
      <c r="BB9" s="273"/>
      <c r="BC9" s="273"/>
      <c r="BD9" s="273"/>
      <c r="BE9" s="274"/>
      <c r="BF9" s="273"/>
      <c r="BG9" s="273"/>
      <c r="BH9" s="273"/>
      <c r="BI9" s="273"/>
      <c r="BJ9" s="273"/>
      <c r="BK9" s="273"/>
      <c r="BL9" s="275"/>
      <c r="BM9" s="275"/>
      <c r="BN9" s="267">
        <f t="shared" si="7"/>
        <v>0</v>
      </c>
      <c r="BO9" s="283"/>
      <c r="BP9" s="284">
        <f t="shared" si="8"/>
        <v>0</v>
      </c>
      <c r="BQ9" s="283"/>
      <c r="BR9" s="284">
        <f t="shared" si="9"/>
        <v>0</v>
      </c>
      <c r="BS9" s="285"/>
      <c r="BT9" s="284">
        <f t="shared" si="10"/>
        <v>0</v>
      </c>
      <c r="BU9" s="285"/>
      <c r="BV9" s="285"/>
      <c r="BW9" s="284">
        <f t="shared" si="11"/>
        <v>0</v>
      </c>
      <c r="BX9" s="284">
        <f t="shared" si="12"/>
        <v>0</v>
      </c>
      <c r="BY9" s="300"/>
      <c r="BZ9" s="285"/>
      <c r="CA9" s="301">
        <f t="shared" si="13"/>
        <v>0</v>
      </c>
      <c r="CB9" s="302">
        <f>ROUND(IF(AV9="进口设备评估",(BP9+BT9+BR9)/(1+[1]基准日费率!$C$4)*[1]基准日费率!$C$4+BW9-BX9+CZ9+DA9/(1+[1]基准日费率!$C$5)*[1]基准日费率!$C$5+机器设备!DB9/(1+[1]基准日费率!$C$5)*[1]基准日费率!$C$5,(BP9+BT9+BR9)/(1+[1]基准日费率!$C$4)*[1]基准日费率!$C$4+BW9-BX9+BN9/(1+[1]基准日费率!$C$3)*[1]基准日费率!$C$3),0)</f>
        <v>0</v>
      </c>
      <c r="CC9" s="284">
        <f t="shared" si="14"/>
        <v>0</v>
      </c>
      <c r="CD9" s="324"/>
      <c r="CE9" s="284">
        <f>IF(A9="","",ROUND((INT([1]封面!F$9&amp;"/"&amp;[1]封面!H$9&amp;"/"&amp;[1]封面!J$9)-M9)/365,2))</f>
        <v>3.09</v>
      </c>
      <c r="CF9" s="284" t="str">
        <f t="shared" si="15"/>
        <v/>
      </c>
      <c r="CG9" s="284" t="str">
        <f t="shared" si="16"/>
        <v/>
      </c>
      <c r="CH9" s="325"/>
      <c r="CI9" s="326"/>
      <c r="CJ9" s="326"/>
      <c r="CK9" s="326"/>
      <c r="CL9" s="326"/>
      <c r="CM9" s="326"/>
      <c r="CN9" s="326"/>
      <c r="CO9" s="326"/>
      <c r="CP9" s="339"/>
      <c r="CQ9" s="340"/>
      <c r="CR9" s="341">
        <f t="shared" si="17"/>
        <v>0</v>
      </c>
      <c r="CS9" s="341">
        <f t="shared" si="18"/>
        <v>0</v>
      </c>
      <c r="CT9" s="341">
        <f t="shared" si="19"/>
        <v>0</v>
      </c>
      <c r="CU9" s="341">
        <f>ROUND(CT9*[1]基准日费率!$F$3,0)</f>
        <v>0</v>
      </c>
      <c r="CV9" s="352"/>
      <c r="CW9" s="341">
        <f t="shared" si="20"/>
        <v>0</v>
      </c>
      <c r="CX9" s="352"/>
      <c r="CY9" s="341">
        <f t="shared" si="21"/>
        <v>0</v>
      </c>
      <c r="CZ9" s="341">
        <f>ROUND((CU9+CW9+CY9)*[1]基准日费率!$C$3,0)</f>
        <v>0</v>
      </c>
      <c r="DA9" s="341">
        <f>ROUND(CP9*[1]基准日费率!$F$3*$DA$7,0)</f>
        <v>0</v>
      </c>
      <c r="DB9" s="341">
        <f t="shared" si="22"/>
        <v>0</v>
      </c>
      <c r="DC9" s="341">
        <f t="shared" si="23"/>
        <v>0</v>
      </c>
      <c r="DD9" s="362">
        <f t="shared" si="24"/>
        <v>0</v>
      </c>
      <c r="DK9" s="366" t="s">
        <v>129</v>
      </c>
    </row>
    <row r="10" customHeight="1" spans="1:108">
      <c r="A10" s="56">
        <v>3</v>
      </c>
      <c r="B10" s="186" t="s">
        <v>130</v>
      </c>
      <c r="C10" s="187"/>
      <c r="D10" s="187"/>
      <c r="E10" s="188" t="s">
        <v>131</v>
      </c>
      <c r="F10" s="189" t="s">
        <v>132</v>
      </c>
      <c r="G10" s="190" t="s">
        <v>128</v>
      </c>
      <c r="H10" s="191" t="s">
        <v>120</v>
      </c>
      <c r="I10" s="205">
        <v>1</v>
      </c>
      <c r="J10" s="147" t="s">
        <v>121</v>
      </c>
      <c r="K10" s="147" t="s">
        <v>122</v>
      </c>
      <c r="L10" s="116">
        <v>44163</v>
      </c>
      <c r="M10" s="116">
        <v>44163</v>
      </c>
      <c r="N10" s="57">
        <v>10</v>
      </c>
      <c r="O10" s="123">
        <v>53097.35</v>
      </c>
      <c r="P10" s="123">
        <v>37544.4</v>
      </c>
      <c r="Q10" s="123"/>
      <c r="R10" s="123">
        <f t="shared" si="0"/>
        <v>37544.4</v>
      </c>
      <c r="S10" s="91"/>
      <c r="T10" s="123"/>
      <c r="U10" s="123"/>
      <c r="V10" s="123"/>
      <c r="W10" s="123">
        <f t="shared" si="1"/>
        <v>53097.35</v>
      </c>
      <c r="X10" s="123">
        <f t="shared" si="1"/>
        <v>37544.4</v>
      </c>
      <c r="Y10" s="123">
        <f t="shared" si="1"/>
        <v>0</v>
      </c>
      <c r="Z10" s="123">
        <f t="shared" si="2"/>
        <v>37544.4</v>
      </c>
      <c r="AA10" s="123">
        <v>0</v>
      </c>
      <c r="AB10" s="92" t="s">
        <v>123</v>
      </c>
      <c r="AC10" s="123">
        <v>0</v>
      </c>
      <c r="AD10" s="241">
        <f t="shared" si="3"/>
        <v>-100</v>
      </c>
      <c r="AE10" s="241">
        <f t="shared" si="4"/>
        <v>-100</v>
      </c>
      <c r="AF10" s="242"/>
      <c r="AG10" s="92"/>
      <c r="AH10" s="92"/>
      <c r="AI10" s="92"/>
      <c r="AJ10" s="92"/>
      <c r="AK10" s="92"/>
      <c r="AL10" s="92"/>
      <c r="AM10" s="92"/>
      <c r="AN10" s="92"/>
      <c r="AO10" s="92"/>
      <c r="AP10" s="265"/>
      <c r="AQ10" s="91"/>
      <c r="AR10" s="266"/>
      <c r="AS10" s="266"/>
      <c r="AT10" s="266"/>
      <c r="AU10" s="265" t="s">
        <v>124</v>
      </c>
      <c r="AV10" s="267" t="str">
        <f t="shared" si="5"/>
        <v>国产设备评估</v>
      </c>
      <c r="AW10" s="265" t="str">
        <f t="shared" si="6"/>
        <v>国产设备评估</v>
      </c>
      <c r="AX10" s="272"/>
      <c r="AY10" s="272"/>
      <c r="AZ10" s="272"/>
      <c r="BA10" s="265"/>
      <c r="BB10" s="273"/>
      <c r="BC10" s="273"/>
      <c r="BD10" s="273"/>
      <c r="BE10" s="274"/>
      <c r="BF10" s="273"/>
      <c r="BG10" s="273"/>
      <c r="BH10" s="273"/>
      <c r="BI10" s="273"/>
      <c r="BJ10" s="273"/>
      <c r="BK10" s="273"/>
      <c r="BL10" s="275"/>
      <c r="BM10" s="275"/>
      <c r="BN10" s="267">
        <f t="shared" si="7"/>
        <v>0</v>
      </c>
      <c r="BO10" s="283"/>
      <c r="BP10" s="284">
        <f t="shared" si="8"/>
        <v>0</v>
      </c>
      <c r="BQ10" s="283"/>
      <c r="BR10" s="284">
        <f t="shared" si="9"/>
        <v>0</v>
      </c>
      <c r="BS10" s="285"/>
      <c r="BT10" s="284">
        <f t="shared" si="10"/>
        <v>0</v>
      </c>
      <c r="BU10" s="285"/>
      <c r="BV10" s="285"/>
      <c r="BW10" s="284">
        <f t="shared" si="11"/>
        <v>0</v>
      </c>
      <c r="BX10" s="284">
        <f t="shared" si="12"/>
        <v>0</v>
      </c>
      <c r="BY10" s="300"/>
      <c r="BZ10" s="285"/>
      <c r="CA10" s="301">
        <f t="shared" si="13"/>
        <v>0</v>
      </c>
      <c r="CB10" s="302">
        <f>ROUND(IF(AV10="进口设备评估",(BP10+BT10+BR10)/(1+[1]基准日费率!$C$4)*[1]基准日费率!$C$4+BW10-BX10+CZ10+DA10/(1+[1]基准日费率!$C$5)*[1]基准日费率!$C$5+机器设备!DB10/(1+[1]基准日费率!$C$5)*[1]基准日费率!$C$5,(BP10+BT10+BR10)/(1+[1]基准日费率!$C$4)*[1]基准日费率!$C$4+BW10-BX10+BN10/(1+[1]基准日费率!$C$3)*[1]基准日费率!$C$3),0)</f>
        <v>0</v>
      </c>
      <c r="CC10" s="284">
        <f t="shared" si="14"/>
        <v>0</v>
      </c>
      <c r="CD10" s="324"/>
      <c r="CE10" s="284">
        <f>IF(A10="","",ROUND((INT([1]封面!F$9&amp;"/"&amp;[1]封面!H$9&amp;"/"&amp;[1]封面!J$9)-M10)/365,2))</f>
        <v>3.09</v>
      </c>
      <c r="CF10" s="284" t="str">
        <f t="shared" si="15"/>
        <v/>
      </c>
      <c r="CG10" s="284" t="str">
        <f t="shared" si="16"/>
        <v/>
      </c>
      <c r="CH10" s="325"/>
      <c r="CI10" s="326"/>
      <c r="CJ10" s="326"/>
      <c r="CK10" s="326"/>
      <c r="CL10" s="326"/>
      <c r="CM10" s="326"/>
      <c r="CN10" s="326"/>
      <c r="CO10" s="326"/>
      <c r="CP10" s="339"/>
      <c r="CQ10" s="340"/>
      <c r="CR10" s="341">
        <f t="shared" si="17"/>
        <v>0</v>
      </c>
      <c r="CS10" s="341">
        <f t="shared" si="18"/>
        <v>0</v>
      </c>
      <c r="CT10" s="341">
        <f t="shared" si="19"/>
        <v>0</v>
      </c>
      <c r="CU10" s="341">
        <f>ROUND(CT10*[1]基准日费率!$F$3,0)</f>
        <v>0</v>
      </c>
      <c r="CV10" s="352"/>
      <c r="CW10" s="341">
        <f t="shared" si="20"/>
        <v>0</v>
      </c>
      <c r="CX10" s="352"/>
      <c r="CY10" s="341">
        <f t="shared" si="21"/>
        <v>0</v>
      </c>
      <c r="CZ10" s="341">
        <f>ROUND((CU10+CW10+CY10)*[1]基准日费率!$C$3,0)</f>
        <v>0</v>
      </c>
      <c r="DA10" s="341">
        <f>ROUND(CP10*[1]基准日费率!$F$3*$DA$7,0)</f>
        <v>0</v>
      </c>
      <c r="DB10" s="341">
        <f t="shared" si="22"/>
        <v>0</v>
      </c>
      <c r="DC10" s="341">
        <f t="shared" si="23"/>
        <v>0</v>
      </c>
      <c r="DD10" s="362">
        <f t="shared" si="24"/>
        <v>0</v>
      </c>
    </row>
    <row r="11" customHeight="1" spans="1:108">
      <c r="A11" s="56">
        <v>4</v>
      </c>
      <c r="B11" s="186" t="s">
        <v>133</v>
      </c>
      <c r="C11" s="187" t="s">
        <v>134</v>
      </c>
      <c r="D11" s="187"/>
      <c r="E11" s="188" t="s">
        <v>135</v>
      </c>
      <c r="F11" s="189" t="s">
        <v>136</v>
      </c>
      <c r="G11" s="192" t="s">
        <v>137</v>
      </c>
      <c r="H11" s="191" t="s">
        <v>120</v>
      </c>
      <c r="I11" s="206">
        <v>2</v>
      </c>
      <c r="J11" s="147"/>
      <c r="K11" s="147" t="s">
        <v>122</v>
      </c>
      <c r="L11" s="116">
        <v>43320</v>
      </c>
      <c r="M11" s="116">
        <v>43320</v>
      </c>
      <c r="N11" s="57">
        <v>3</v>
      </c>
      <c r="O11" s="123">
        <v>600</v>
      </c>
      <c r="P11" s="123">
        <v>15.83</v>
      </c>
      <c r="Q11" s="123"/>
      <c r="R11" s="123">
        <f t="shared" si="0"/>
        <v>15.83</v>
      </c>
      <c r="S11" s="91"/>
      <c r="T11" s="123"/>
      <c r="U11" s="123"/>
      <c r="V11" s="123"/>
      <c r="W11" s="123">
        <f t="shared" si="1"/>
        <v>600</v>
      </c>
      <c r="X11" s="123">
        <f t="shared" si="1"/>
        <v>15.83</v>
      </c>
      <c r="Y11" s="123">
        <f t="shared" si="1"/>
        <v>0</v>
      </c>
      <c r="Z11" s="123">
        <f t="shared" si="2"/>
        <v>15.83</v>
      </c>
      <c r="AA11" s="123">
        <v>0</v>
      </c>
      <c r="AB11" s="92" t="s">
        <v>123</v>
      </c>
      <c r="AC11" s="123">
        <v>0</v>
      </c>
      <c r="AD11" s="241">
        <f t="shared" si="3"/>
        <v>-100</v>
      </c>
      <c r="AE11" s="241">
        <f t="shared" si="4"/>
        <v>-100</v>
      </c>
      <c r="AF11" s="242"/>
      <c r="AG11" s="92"/>
      <c r="AH11" s="92"/>
      <c r="AI11" s="92"/>
      <c r="AJ11" s="92"/>
      <c r="AK11" s="92"/>
      <c r="AL11" s="92"/>
      <c r="AM11" s="92"/>
      <c r="AN11" s="92"/>
      <c r="AO11" s="92"/>
      <c r="AP11" s="265"/>
      <c r="AQ11" s="91"/>
      <c r="AR11" s="266"/>
      <c r="AS11" s="266"/>
      <c r="AT11" s="266"/>
      <c r="AU11" s="265" t="s">
        <v>124</v>
      </c>
      <c r="AV11" s="267" t="str">
        <f t="shared" si="5"/>
        <v>国产设备评估</v>
      </c>
      <c r="AW11" s="265" t="str">
        <f t="shared" si="6"/>
        <v>国产设备评估</v>
      </c>
      <c r="AX11" s="272"/>
      <c r="AY11" s="272"/>
      <c r="AZ11" s="272"/>
      <c r="BA11" s="265"/>
      <c r="BB11" s="273"/>
      <c r="BC11" s="273"/>
      <c r="BD11" s="273"/>
      <c r="BE11" s="274"/>
      <c r="BF11" s="273"/>
      <c r="BG11" s="273"/>
      <c r="BH11" s="273"/>
      <c r="BI11" s="273"/>
      <c r="BJ11" s="273"/>
      <c r="BK11" s="273"/>
      <c r="BL11" s="275"/>
      <c r="BM11" s="275"/>
      <c r="BN11" s="267">
        <f t="shared" si="7"/>
        <v>0</v>
      </c>
      <c r="BO11" s="283"/>
      <c r="BP11" s="284">
        <f t="shared" si="8"/>
        <v>0</v>
      </c>
      <c r="BQ11" s="283"/>
      <c r="BR11" s="284">
        <f t="shared" si="9"/>
        <v>0</v>
      </c>
      <c r="BS11" s="285"/>
      <c r="BT11" s="284">
        <f t="shared" si="10"/>
        <v>0</v>
      </c>
      <c r="BU11" s="285"/>
      <c r="BV11" s="285"/>
      <c r="BW11" s="284">
        <f t="shared" si="11"/>
        <v>0</v>
      </c>
      <c r="BX11" s="284">
        <f t="shared" si="12"/>
        <v>0</v>
      </c>
      <c r="BY11" s="300"/>
      <c r="BZ11" s="285"/>
      <c r="CA11" s="301">
        <f t="shared" si="13"/>
        <v>0</v>
      </c>
      <c r="CB11" s="302">
        <f>ROUND(IF(AV11="进口设备评估",(BP11+BT11+BR11)/(1+[1]基准日费率!$C$4)*[1]基准日费率!$C$4+BW11-BX11+CZ11+DA11/(1+[1]基准日费率!$C$5)*[1]基准日费率!$C$5+机器设备!DB11/(1+[1]基准日费率!$C$5)*[1]基准日费率!$C$5,(BP11+BT11+BR11)/(1+[1]基准日费率!$C$4)*[1]基准日费率!$C$4+BW11-BX11+BN11/(1+[1]基准日费率!$C$3)*[1]基准日费率!$C$3),0)</f>
        <v>0</v>
      </c>
      <c r="CC11" s="284">
        <f t="shared" si="14"/>
        <v>0</v>
      </c>
      <c r="CD11" s="324"/>
      <c r="CE11" s="284">
        <f>IF(A11="","",ROUND((INT([1]封面!F$9&amp;"/"&amp;[1]封面!H$9&amp;"/"&amp;[1]封面!J$9)-M11)/365,2))</f>
        <v>5.4</v>
      </c>
      <c r="CF11" s="284" t="str">
        <f t="shared" si="15"/>
        <v/>
      </c>
      <c r="CG11" s="284" t="str">
        <f t="shared" si="16"/>
        <v/>
      </c>
      <c r="CH11" s="325"/>
      <c r="CI11" s="326"/>
      <c r="CJ11" s="326"/>
      <c r="CK11" s="326"/>
      <c r="CL11" s="326"/>
      <c r="CM11" s="326"/>
      <c r="CN11" s="326"/>
      <c r="CO11" s="326"/>
      <c r="CP11" s="339"/>
      <c r="CQ11" s="340"/>
      <c r="CR11" s="341">
        <f t="shared" si="17"/>
        <v>0</v>
      </c>
      <c r="CS11" s="341">
        <f t="shared" si="18"/>
        <v>0</v>
      </c>
      <c r="CT11" s="341">
        <f t="shared" si="19"/>
        <v>0</v>
      </c>
      <c r="CU11" s="341">
        <f>ROUND(CT11*[1]基准日费率!$F$3,0)</f>
        <v>0</v>
      </c>
      <c r="CV11" s="352"/>
      <c r="CW11" s="341">
        <f t="shared" si="20"/>
        <v>0</v>
      </c>
      <c r="CX11" s="352"/>
      <c r="CY11" s="341">
        <f t="shared" si="21"/>
        <v>0</v>
      </c>
      <c r="CZ11" s="341">
        <f>ROUND((CU11+CW11+CY11)*[1]基准日费率!$C$3,0)</f>
        <v>0</v>
      </c>
      <c r="DA11" s="341">
        <f>ROUND(CP11*[1]基准日费率!$F$3*$DA$7,0)</f>
        <v>0</v>
      </c>
      <c r="DB11" s="341">
        <f t="shared" si="22"/>
        <v>0</v>
      </c>
      <c r="DC11" s="341">
        <f t="shared" si="23"/>
        <v>0</v>
      </c>
      <c r="DD11" s="362">
        <f t="shared" si="24"/>
        <v>0</v>
      </c>
    </row>
    <row r="12" customHeight="1" spans="1:108">
      <c r="A12" s="56">
        <v>5</v>
      </c>
      <c r="B12" s="186" t="s">
        <v>138</v>
      </c>
      <c r="C12" s="187" t="s">
        <v>139</v>
      </c>
      <c r="D12" s="187"/>
      <c r="E12" s="188" t="s">
        <v>140</v>
      </c>
      <c r="F12" s="189" t="s">
        <v>141</v>
      </c>
      <c r="G12" s="192" t="s">
        <v>119</v>
      </c>
      <c r="H12" s="191" t="s">
        <v>120</v>
      </c>
      <c r="I12" s="206">
        <v>50</v>
      </c>
      <c r="J12" s="147"/>
      <c r="K12" s="147" t="s">
        <v>122</v>
      </c>
      <c r="L12" s="116">
        <v>42735</v>
      </c>
      <c r="M12" s="116">
        <v>42735</v>
      </c>
      <c r="N12" s="57">
        <v>5</v>
      </c>
      <c r="O12" s="123">
        <v>33965.17</v>
      </c>
      <c r="P12" s="123">
        <v>1698.26</v>
      </c>
      <c r="Q12" s="123"/>
      <c r="R12" s="123">
        <f t="shared" si="0"/>
        <v>1698.26</v>
      </c>
      <c r="S12" s="91"/>
      <c r="T12" s="123"/>
      <c r="U12" s="123"/>
      <c r="V12" s="123"/>
      <c r="W12" s="123">
        <f t="shared" si="1"/>
        <v>33965.17</v>
      </c>
      <c r="X12" s="123">
        <f t="shared" si="1"/>
        <v>1698.26</v>
      </c>
      <c r="Y12" s="123">
        <f t="shared" si="1"/>
        <v>0</v>
      </c>
      <c r="Z12" s="123">
        <f t="shared" si="2"/>
        <v>1698.26</v>
      </c>
      <c r="AA12" s="123">
        <v>0</v>
      </c>
      <c r="AB12" s="92" t="s">
        <v>123</v>
      </c>
      <c r="AC12" s="123">
        <v>0</v>
      </c>
      <c r="AD12" s="241">
        <f t="shared" si="3"/>
        <v>-100</v>
      </c>
      <c r="AE12" s="241">
        <f t="shared" si="4"/>
        <v>-100</v>
      </c>
      <c r="AF12" s="242"/>
      <c r="AG12" s="92"/>
      <c r="AH12" s="92"/>
      <c r="AI12" s="92"/>
      <c r="AJ12" s="92"/>
      <c r="AK12" s="92"/>
      <c r="AL12" s="92"/>
      <c r="AM12" s="92"/>
      <c r="AN12" s="92"/>
      <c r="AO12" s="92"/>
      <c r="AP12" s="265"/>
      <c r="AQ12" s="91"/>
      <c r="AR12" s="266"/>
      <c r="AS12" s="266"/>
      <c r="AT12" s="266"/>
      <c r="AU12" s="265" t="s">
        <v>124</v>
      </c>
      <c r="AV12" s="267" t="str">
        <f t="shared" si="5"/>
        <v>国产设备评估</v>
      </c>
      <c r="AW12" s="265" t="str">
        <f t="shared" si="6"/>
        <v>国产设备评估</v>
      </c>
      <c r="AX12" s="272"/>
      <c r="AY12" s="272"/>
      <c r="AZ12" s="272"/>
      <c r="BA12" s="265"/>
      <c r="BB12" s="273"/>
      <c r="BC12" s="273"/>
      <c r="BD12" s="273"/>
      <c r="BE12" s="274"/>
      <c r="BF12" s="273"/>
      <c r="BG12" s="273"/>
      <c r="BH12" s="273"/>
      <c r="BI12" s="273"/>
      <c r="BJ12" s="273"/>
      <c r="BK12" s="273"/>
      <c r="BL12" s="275"/>
      <c r="BM12" s="275"/>
      <c r="BN12" s="267">
        <f t="shared" si="7"/>
        <v>0</v>
      </c>
      <c r="BO12" s="283"/>
      <c r="BP12" s="284">
        <f t="shared" si="8"/>
        <v>0</v>
      </c>
      <c r="BQ12" s="283"/>
      <c r="BR12" s="284">
        <f t="shared" si="9"/>
        <v>0</v>
      </c>
      <c r="BS12" s="285"/>
      <c r="BT12" s="284">
        <f t="shared" si="10"/>
        <v>0</v>
      </c>
      <c r="BU12" s="285"/>
      <c r="BV12" s="285"/>
      <c r="BW12" s="284">
        <f t="shared" si="11"/>
        <v>0</v>
      </c>
      <c r="BX12" s="284">
        <f t="shared" si="12"/>
        <v>0</v>
      </c>
      <c r="BY12" s="303"/>
      <c r="BZ12" s="285"/>
      <c r="CA12" s="301">
        <f t="shared" si="13"/>
        <v>0</v>
      </c>
      <c r="CB12" s="302">
        <f>ROUND(IF(AV12="进口设备评估",(BP12+BT12+BR12)/(1+[1]基准日费率!$C$4)*[1]基准日费率!$C$4+BW12-BX12+CZ12+DA12/(1+[1]基准日费率!$C$5)*[1]基准日费率!$C$5+机器设备!DB12/(1+[1]基准日费率!$C$5)*[1]基准日费率!$C$5,(BP12+BT12+BR12)/(1+[1]基准日费率!$C$4)*[1]基准日费率!$C$4+BW12-BX12+BN12/(1+[1]基准日费率!$C$3)*[1]基准日费率!$C$3),0)</f>
        <v>0</v>
      </c>
      <c r="CC12" s="284">
        <f t="shared" si="14"/>
        <v>0</v>
      </c>
      <c r="CD12" s="324"/>
      <c r="CE12" s="284">
        <f>IF(A12="","",ROUND((INT([1]封面!F$9&amp;"/"&amp;[1]封面!H$9&amp;"/"&amp;[1]封面!J$9)-M12)/365,2))</f>
        <v>7</v>
      </c>
      <c r="CF12" s="284" t="str">
        <f t="shared" si="15"/>
        <v/>
      </c>
      <c r="CG12" s="284" t="str">
        <f t="shared" si="16"/>
        <v/>
      </c>
      <c r="CH12" s="325"/>
      <c r="CI12" s="326"/>
      <c r="CJ12" s="326"/>
      <c r="CK12" s="326"/>
      <c r="CL12" s="326"/>
      <c r="CM12" s="326"/>
      <c r="CN12" s="326"/>
      <c r="CO12" s="326"/>
      <c r="CP12" s="339"/>
      <c r="CQ12" s="340"/>
      <c r="CR12" s="341">
        <f t="shared" si="17"/>
        <v>0</v>
      </c>
      <c r="CS12" s="341">
        <f t="shared" si="18"/>
        <v>0</v>
      </c>
      <c r="CT12" s="341">
        <f t="shared" si="19"/>
        <v>0</v>
      </c>
      <c r="CU12" s="341">
        <f>ROUND(CT12*[1]基准日费率!$F$3,0)</f>
        <v>0</v>
      </c>
      <c r="CV12" s="352"/>
      <c r="CW12" s="341">
        <f t="shared" si="20"/>
        <v>0</v>
      </c>
      <c r="CX12" s="352"/>
      <c r="CY12" s="341">
        <f t="shared" si="21"/>
        <v>0</v>
      </c>
      <c r="CZ12" s="341">
        <f>ROUND((CU12+CW12+CY12)*[1]基准日费率!$C$3,0)</f>
        <v>0</v>
      </c>
      <c r="DA12" s="341">
        <f>ROUND(CP12*[1]基准日费率!$F$3*$DA$7,0)</f>
        <v>0</v>
      </c>
      <c r="DB12" s="341">
        <f t="shared" si="22"/>
        <v>0</v>
      </c>
      <c r="DC12" s="341">
        <f t="shared" si="23"/>
        <v>0</v>
      </c>
      <c r="DD12" s="362">
        <f t="shared" si="24"/>
        <v>0</v>
      </c>
    </row>
    <row r="13" customHeight="1" spans="1:108">
      <c r="A13" s="56">
        <v>6</v>
      </c>
      <c r="B13" s="186" t="s">
        <v>142</v>
      </c>
      <c r="C13" s="187" t="s">
        <v>139</v>
      </c>
      <c r="D13" s="187"/>
      <c r="E13" s="188" t="s">
        <v>143</v>
      </c>
      <c r="F13" s="189" t="s">
        <v>144</v>
      </c>
      <c r="G13" s="192" t="s">
        <v>119</v>
      </c>
      <c r="H13" s="191" t="s">
        <v>120</v>
      </c>
      <c r="I13" s="206">
        <v>2</v>
      </c>
      <c r="J13" s="147"/>
      <c r="K13" s="147" t="s">
        <v>122</v>
      </c>
      <c r="L13" s="116">
        <v>42735</v>
      </c>
      <c r="M13" s="116">
        <v>42735</v>
      </c>
      <c r="N13" s="57">
        <v>5</v>
      </c>
      <c r="O13" s="123">
        <v>7892.34</v>
      </c>
      <c r="P13" s="123">
        <v>394.62</v>
      </c>
      <c r="Q13" s="123"/>
      <c r="R13" s="123">
        <f t="shared" si="0"/>
        <v>394.62</v>
      </c>
      <c r="S13" s="91"/>
      <c r="T13" s="123"/>
      <c r="U13" s="123"/>
      <c r="V13" s="123"/>
      <c r="W13" s="123">
        <f t="shared" si="1"/>
        <v>7892.34</v>
      </c>
      <c r="X13" s="123">
        <f t="shared" si="1"/>
        <v>394.62</v>
      </c>
      <c r="Y13" s="123">
        <f t="shared" si="1"/>
        <v>0</v>
      </c>
      <c r="Z13" s="123">
        <f t="shared" si="2"/>
        <v>394.62</v>
      </c>
      <c r="AA13" s="123">
        <v>0</v>
      </c>
      <c r="AB13" s="92" t="s">
        <v>123</v>
      </c>
      <c r="AC13" s="123">
        <v>0</v>
      </c>
      <c r="AD13" s="241">
        <f t="shared" si="3"/>
        <v>-100</v>
      </c>
      <c r="AE13" s="241">
        <f t="shared" si="4"/>
        <v>-100</v>
      </c>
      <c r="AF13" s="242"/>
      <c r="AG13" s="92"/>
      <c r="AH13" s="92"/>
      <c r="AI13" s="92"/>
      <c r="AJ13" s="92"/>
      <c r="AK13" s="92"/>
      <c r="AL13" s="92"/>
      <c r="AM13" s="92"/>
      <c r="AN13" s="92"/>
      <c r="AO13" s="92"/>
      <c r="AP13" s="265"/>
      <c r="AQ13" s="91"/>
      <c r="AR13" s="266"/>
      <c r="AS13" s="266"/>
      <c r="AT13" s="266"/>
      <c r="AU13" s="265" t="s">
        <v>124</v>
      </c>
      <c r="AV13" s="267" t="str">
        <f t="shared" si="5"/>
        <v>国产设备评估</v>
      </c>
      <c r="AW13" s="265" t="str">
        <f t="shared" si="6"/>
        <v>国产设备评估</v>
      </c>
      <c r="AX13" s="272"/>
      <c r="AY13" s="272"/>
      <c r="AZ13" s="272"/>
      <c r="BA13" s="265"/>
      <c r="BB13" s="273"/>
      <c r="BC13" s="273"/>
      <c r="BD13" s="273"/>
      <c r="BE13" s="274"/>
      <c r="BF13" s="273"/>
      <c r="BG13" s="273"/>
      <c r="BH13" s="273"/>
      <c r="BI13" s="273"/>
      <c r="BJ13" s="273"/>
      <c r="BK13" s="273"/>
      <c r="BL13" s="275"/>
      <c r="BM13" s="275"/>
      <c r="BN13" s="267">
        <f t="shared" si="7"/>
        <v>0</v>
      </c>
      <c r="BO13" s="283"/>
      <c r="BP13" s="284">
        <f t="shared" si="8"/>
        <v>0</v>
      </c>
      <c r="BQ13" s="283"/>
      <c r="BR13" s="284">
        <f t="shared" si="9"/>
        <v>0</v>
      </c>
      <c r="BS13" s="285"/>
      <c r="BT13" s="284">
        <f t="shared" si="10"/>
        <v>0</v>
      </c>
      <c r="BU13" s="285"/>
      <c r="BV13" s="285"/>
      <c r="BW13" s="284">
        <f t="shared" si="11"/>
        <v>0</v>
      </c>
      <c r="BX13" s="284">
        <f t="shared" si="12"/>
        <v>0</v>
      </c>
      <c r="BY13" s="300"/>
      <c r="BZ13" s="285"/>
      <c r="CA13" s="301">
        <f t="shared" si="13"/>
        <v>0</v>
      </c>
      <c r="CB13" s="302">
        <f>ROUND(IF(AV13="进口设备评估",(BP13+BT13+BR13)/(1+[1]基准日费率!$C$4)*[1]基准日费率!$C$4+BW13-BX13+CZ13+DA13/(1+[1]基准日费率!$C$5)*[1]基准日费率!$C$5+机器设备!DB13/(1+[1]基准日费率!$C$5)*[1]基准日费率!$C$5,(BP13+BT13+BR13)/(1+[1]基准日费率!$C$4)*[1]基准日费率!$C$4+BW13-BX13+BN13/(1+[1]基准日费率!$C$3)*[1]基准日费率!$C$3),0)</f>
        <v>0</v>
      </c>
      <c r="CC13" s="284">
        <f t="shared" si="14"/>
        <v>0</v>
      </c>
      <c r="CD13" s="324"/>
      <c r="CE13" s="284">
        <f>IF(A13="","",ROUND((INT([1]封面!F$9&amp;"/"&amp;[1]封面!H$9&amp;"/"&amp;[1]封面!J$9)-M13)/365,2))</f>
        <v>7</v>
      </c>
      <c r="CF13" s="284" t="str">
        <f t="shared" si="15"/>
        <v/>
      </c>
      <c r="CG13" s="284" t="str">
        <f t="shared" si="16"/>
        <v/>
      </c>
      <c r="CH13" s="325"/>
      <c r="CI13" s="326"/>
      <c r="CJ13" s="326"/>
      <c r="CK13" s="326"/>
      <c r="CL13" s="326"/>
      <c r="CM13" s="326"/>
      <c r="CN13" s="326"/>
      <c r="CO13" s="326"/>
      <c r="CP13" s="339"/>
      <c r="CQ13" s="340"/>
      <c r="CR13" s="341">
        <f t="shared" si="17"/>
        <v>0</v>
      </c>
      <c r="CS13" s="341">
        <f t="shared" si="18"/>
        <v>0</v>
      </c>
      <c r="CT13" s="341">
        <f t="shared" si="19"/>
        <v>0</v>
      </c>
      <c r="CU13" s="341">
        <f>ROUND(CT13*[1]基准日费率!$F$3,0)</f>
        <v>0</v>
      </c>
      <c r="CV13" s="352"/>
      <c r="CW13" s="341">
        <f t="shared" si="20"/>
        <v>0</v>
      </c>
      <c r="CX13" s="352"/>
      <c r="CY13" s="341">
        <f t="shared" si="21"/>
        <v>0</v>
      </c>
      <c r="CZ13" s="341">
        <f>ROUND((CU13+CW13+CY13)*[1]基准日费率!$C$3,0)</f>
        <v>0</v>
      </c>
      <c r="DA13" s="341">
        <f>ROUND(CP13*[1]基准日费率!$F$3*$DA$7,0)</f>
        <v>0</v>
      </c>
      <c r="DB13" s="341">
        <f t="shared" si="22"/>
        <v>0</v>
      </c>
      <c r="DC13" s="341">
        <f t="shared" si="23"/>
        <v>0</v>
      </c>
      <c r="DD13" s="362">
        <f t="shared" si="24"/>
        <v>0</v>
      </c>
    </row>
    <row r="14" customHeight="1" spans="1:108">
      <c r="A14" s="56">
        <v>7</v>
      </c>
      <c r="B14" s="186" t="s">
        <v>145</v>
      </c>
      <c r="C14" s="187" t="s">
        <v>139</v>
      </c>
      <c r="D14" s="187"/>
      <c r="E14" s="188" t="s">
        <v>146</v>
      </c>
      <c r="F14" s="189" t="s">
        <v>147</v>
      </c>
      <c r="G14" s="192" t="s">
        <v>148</v>
      </c>
      <c r="H14" s="191" t="s">
        <v>120</v>
      </c>
      <c r="I14" s="206">
        <v>30</v>
      </c>
      <c r="J14" s="147"/>
      <c r="K14" s="147" t="s">
        <v>122</v>
      </c>
      <c r="L14" s="116">
        <v>42796</v>
      </c>
      <c r="M14" s="116">
        <v>42796</v>
      </c>
      <c r="N14" s="57">
        <v>5</v>
      </c>
      <c r="O14" s="123">
        <v>26923.08</v>
      </c>
      <c r="P14" s="123">
        <v>1346.15</v>
      </c>
      <c r="Q14" s="123"/>
      <c r="R14" s="123">
        <f t="shared" si="0"/>
        <v>1346.15</v>
      </c>
      <c r="S14" s="91"/>
      <c r="T14" s="123"/>
      <c r="U14" s="123"/>
      <c r="V14" s="123"/>
      <c r="W14" s="123">
        <f t="shared" si="1"/>
        <v>26923.08</v>
      </c>
      <c r="X14" s="123">
        <f t="shared" si="1"/>
        <v>1346.15</v>
      </c>
      <c r="Y14" s="123">
        <f t="shared" si="1"/>
        <v>0</v>
      </c>
      <c r="Z14" s="123">
        <f t="shared" si="2"/>
        <v>1346.15</v>
      </c>
      <c r="AA14" s="123">
        <v>0</v>
      </c>
      <c r="AB14" s="92" t="s">
        <v>123</v>
      </c>
      <c r="AC14" s="123">
        <v>0</v>
      </c>
      <c r="AD14" s="241">
        <f t="shared" si="3"/>
        <v>-100</v>
      </c>
      <c r="AE14" s="241">
        <f t="shared" si="4"/>
        <v>-100</v>
      </c>
      <c r="AF14" s="242"/>
      <c r="AG14" s="92"/>
      <c r="AH14" s="92"/>
      <c r="AI14" s="92"/>
      <c r="AJ14" s="92"/>
      <c r="AK14" s="92"/>
      <c r="AL14" s="92"/>
      <c r="AM14" s="92"/>
      <c r="AN14" s="92"/>
      <c r="AO14" s="92"/>
      <c r="AP14" s="265"/>
      <c r="AQ14" s="91"/>
      <c r="AR14" s="266"/>
      <c r="AS14" s="266"/>
      <c r="AT14" s="266"/>
      <c r="AU14" s="265" t="s">
        <v>124</v>
      </c>
      <c r="AV14" s="267" t="str">
        <f t="shared" si="5"/>
        <v>国产设备评估</v>
      </c>
      <c r="AW14" s="265" t="str">
        <f t="shared" si="6"/>
        <v>国产设备评估</v>
      </c>
      <c r="AX14" s="272"/>
      <c r="AY14" s="272"/>
      <c r="AZ14" s="272"/>
      <c r="BA14" s="265"/>
      <c r="BB14" s="273"/>
      <c r="BC14" s="273"/>
      <c r="BD14" s="273"/>
      <c r="BE14" s="274"/>
      <c r="BF14" s="273"/>
      <c r="BG14" s="273"/>
      <c r="BH14" s="273"/>
      <c r="BI14" s="273"/>
      <c r="BJ14" s="273"/>
      <c r="BK14" s="273"/>
      <c r="BL14" s="275"/>
      <c r="BM14" s="275"/>
      <c r="BN14" s="267">
        <f t="shared" si="7"/>
        <v>0</v>
      </c>
      <c r="BO14" s="283"/>
      <c r="BP14" s="284">
        <f t="shared" si="8"/>
        <v>0</v>
      </c>
      <c r="BQ14" s="283"/>
      <c r="BR14" s="284">
        <f t="shared" si="9"/>
        <v>0</v>
      </c>
      <c r="BS14" s="285"/>
      <c r="BT14" s="284">
        <f t="shared" si="10"/>
        <v>0</v>
      </c>
      <c r="BU14" s="285"/>
      <c r="BV14" s="285"/>
      <c r="BW14" s="284">
        <f t="shared" si="11"/>
        <v>0</v>
      </c>
      <c r="BX14" s="284">
        <f t="shared" si="12"/>
        <v>0</v>
      </c>
      <c r="BY14" s="300"/>
      <c r="BZ14" s="285"/>
      <c r="CA14" s="301">
        <f t="shared" si="13"/>
        <v>0</v>
      </c>
      <c r="CB14" s="302">
        <f>ROUND(IF(AV14="进口设备评估",(BP14+BT14+BR14)/(1+[1]基准日费率!$C$4)*[1]基准日费率!$C$4+BW14-BX14+CZ14+DA14/(1+[1]基准日费率!$C$5)*[1]基准日费率!$C$5+机器设备!DB14/(1+[1]基准日费率!$C$5)*[1]基准日费率!$C$5,(BP14+BT14+BR14)/(1+[1]基准日费率!$C$4)*[1]基准日费率!$C$4+BW14-BX14+BN14/(1+[1]基准日费率!$C$3)*[1]基准日费率!$C$3),0)</f>
        <v>0</v>
      </c>
      <c r="CC14" s="284">
        <f t="shared" si="14"/>
        <v>0</v>
      </c>
      <c r="CD14" s="324"/>
      <c r="CE14" s="284">
        <f>IF(A14="","",ROUND((INT([1]封面!F$9&amp;"/"&amp;[1]封面!H$9&amp;"/"&amp;[1]封面!J$9)-M14)/365,2))</f>
        <v>6.84</v>
      </c>
      <c r="CF14" s="284" t="str">
        <f t="shared" si="15"/>
        <v/>
      </c>
      <c r="CG14" s="284" t="str">
        <f t="shared" si="16"/>
        <v/>
      </c>
      <c r="CH14" s="325"/>
      <c r="CI14" s="326"/>
      <c r="CJ14" s="326"/>
      <c r="CK14" s="326"/>
      <c r="CL14" s="326"/>
      <c r="CM14" s="326"/>
      <c r="CN14" s="326"/>
      <c r="CO14" s="326"/>
      <c r="CP14" s="339"/>
      <c r="CQ14" s="340"/>
      <c r="CR14" s="341">
        <f t="shared" si="17"/>
        <v>0</v>
      </c>
      <c r="CS14" s="341">
        <f t="shared" si="18"/>
        <v>0</v>
      </c>
      <c r="CT14" s="341">
        <f t="shared" si="19"/>
        <v>0</v>
      </c>
      <c r="CU14" s="341">
        <f>ROUND(CT14*[1]基准日费率!$F$3,0)</f>
        <v>0</v>
      </c>
      <c r="CV14" s="352"/>
      <c r="CW14" s="341">
        <f t="shared" si="20"/>
        <v>0</v>
      </c>
      <c r="CX14" s="352"/>
      <c r="CY14" s="341">
        <f t="shared" si="21"/>
        <v>0</v>
      </c>
      <c r="CZ14" s="341">
        <f>ROUND((CU14+CW14+CY14)*[1]基准日费率!$C$3,0)</f>
        <v>0</v>
      </c>
      <c r="DA14" s="341">
        <f>ROUND(CP14*[1]基准日费率!$F$3*$DA$7,0)</f>
        <v>0</v>
      </c>
      <c r="DB14" s="341">
        <f t="shared" si="22"/>
        <v>0</v>
      </c>
      <c r="DC14" s="341">
        <f t="shared" si="23"/>
        <v>0</v>
      </c>
      <c r="DD14" s="362">
        <f t="shared" si="24"/>
        <v>0</v>
      </c>
    </row>
    <row r="15" customHeight="1" spans="1:108">
      <c r="A15" s="56">
        <v>8</v>
      </c>
      <c r="B15" s="186" t="s">
        <v>149</v>
      </c>
      <c r="C15" s="187" t="s">
        <v>139</v>
      </c>
      <c r="D15" s="187"/>
      <c r="E15" s="188" t="s">
        <v>146</v>
      </c>
      <c r="F15" s="189" t="s">
        <v>147</v>
      </c>
      <c r="G15" s="192" t="s">
        <v>148</v>
      </c>
      <c r="H15" s="191" t="s">
        <v>120</v>
      </c>
      <c r="I15" s="206">
        <v>2</v>
      </c>
      <c r="J15" s="147"/>
      <c r="K15" s="147" t="s">
        <v>122</v>
      </c>
      <c r="L15" s="116">
        <v>42803</v>
      </c>
      <c r="M15" s="116">
        <v>42803</v>
      </c>
      <c r="N15" s="57">
        <v>5</v>
      </c>
      <c r="O15" s="123">
        <v>5384.62</v>
      </c>
      <c r="P15" s="123">
        <v>269.23</v>
      </c>
      <c r="Q15" s="123"/>
      <c r="R15" s="123">
        <f t="shared" si="0"/>
        <v>269.23</v>
      </c>
      <c r="S15" s="91"/>
      <c r="T15" s="123"/>
      <c r="U15" s="123"/>
      <c r="V15" s="123"/>
      <c r="W15" s="123">
        <f t="shared" si="1"/>
        <v>5384.62</v>
      </c>
      <c r="X15" s="123">
        <f t="shared" si="1"/>
        <v>269.23</v>
      </c>
      <c r="Y15" s="123">
        <f t="shared" si="1"/>
        <v>0</v>
      </c>
      <c r="Z15" s="123">
        <f t="shared" si="2"/>
        <v>269.23</v>
      </c>
      <c r="AA15" s="123">
        <v>0</v>
      </c>
      <c r="AB15" s="92" t="s">
        <v>123</v>
      </c>
      <c r="AC15" s="123">
        <v>0</v>
      </c>
      <c r="AD15" s="241">
        <f t="shared" si="3"/>
        <v>-100</v>
      </c>
      <c r="AE15" s="241">
        <f t="shared" si="4"/>
        <v>-100</v>
      </c>
      <c r="AF15" s="242"/>
      <c r="AG15" s="92"/>
      <c r="AH15" s="92"/>
      <c r="AI15" s="92"/>
      <c r="AJ15" s="92"/>
      <c r="AK15" s="92"/>
      <c r="AL15" s="92"/>
      <c r="AM15" s="92"/>
      <c r="AN15" s="92"/>
      <c r="AO15" s="92"/>
      <c r="AP15" s="265"/>
      <c r="AQ15" s="91"/>
      <c r="AR15" s="266"/>
      <c r="AS15" s="266"/>
      <c r="AT15" s="266"/>
      <c r="AU15" s="265" t="s">
        <v>124</v>
      </c>
      <c r="AV15" s="267" t="str">
        <f t="shared" si="5"/>
        <v>国产设备评估</v>
      </c>
      <c r="AW15" s="265" t="str">
        <f t="shared" si="6"/>
        <v>国产设备评估</v>
      </c>
      <c r="AX15" s="272"/>
      <c r="AY15" s="272"/>
      <c r="AZ15" s="272"/>
      <c r="BA15" s="265"/>
      <c r="BB15" s="273"/>
      <c r="BC15" s="273"/>
      <c r="BD15" s="273"/>
      <c r="BE15" s="274"/>
      <c r="BF15" s="273"/>
      <c r="BG15" s="273"/>
      <c r="BH15" s="273"/>
      <c r="BI15" s="273"/>
      <c r="BJ15" s="273"/>
      <c r="BK15" s="273"/>
      <c r="BL15" s="275"/>
      <c r="BM15" s="275"/>
      <c r="BN15" s="267">
        <f t="shared" si="7"/>
        <v>0</v>
      </c>
      <c r="BO15" s="283"/>
      <c r="BP15" s="284">
        <f t="shared" si="8"/>
        <v>0</v>
      </c>
      <c r="BQ15" s="283"/>
      <c r="BR15" s="284">
        <f t="shared" si="9"/>
        <v>0</v>
      </c>
      <c r="BS15" s="285"/>
      <c r="BT15" s="284">
        <f t="shared" si="10"/>
        <v>0</v>
      </c>
      <c r="BU15" s="285"/>
      <c r="BV15" s="285"/>
      <c r="BW15" s="284">
        <f t="shared" si="11"/>
        <v>0</v>
      </c>
      <c r="BX15" s="284">
        <f t="shared" si="12"/>
        <v>0</v>
      </c>
      <c r="BY15" s="300"/>
      <c r="BZ15" s="285"/>
      <c r="CA15" s="301">
        <f t="shared" si="13"/>
        <v>0</v>
      </c>
      <c r="CB15" s="302">
        <f>ROUND(IF(AV15="进口设备评估",(BP15+BT15+BR15)/(1+[1]基准日费率!$C$4)*[1]基准日费率!$C$4+BW15-BX15+CZ15+DA15/(1+[1]基准日费率!$C$5)*[1]基准日费率!$C$5+机器设备!DB15/(1+[1]基准日费率!$C$5)*[1]基准日费率!$C$5,(BP15+BT15+BR15)/(1+[1]基准日费率!$C$4)*[1]基准日费率!$C$4+BW15-BX15+BN15/(1+[1]基准日费率!$C$3)*[1]基准日费率!$C$3),0)</f>
        <v>0</v>
      </c>
      <c r="CC15" s="284">
        <f t="shared" si="14"/>
        <v>0</v>
      </c>
      <c r="CD15" s="324"/>
      <c r="CE15" s="284">
        <f>IF(A15="","",ROUND((INT([1]封面!F$9&amp;"/"&amp;[1]封面!H$9&amp;"/"&amp;[1]封面!J$9)-M15)/365,2))</f>
        <v>6.82</v>
      </c>
      <c r="CF15" s="284" t="str">
        <f t="shared" si="15"/>
        <v/>
      </c>
      <c r="CG15" s="284" t="str">
        <f t="shared" si="16"/>
        <v/>
      </c>
      <c r="CH15" s="325"/>
      <c r="CI15" s="326"/>
      <c r="CJ15" s="326"/>
      <c r="CK15" s="326"/>
      <c r="CL15" s="326"/>
      <c r="CM15" s="326"/>
      <c r="CN15" s="326"/>
      <c r="CO15" s="326"/>
      <c r="CP15" s="339"/>
      <c r="CQ15" s="340"/>
      <c r="CR15" s="341">
        <f t="shared" si="17"/>
        <v>0</v>
      </c>
      <c r="CS15" s="341">
        <f t="shared" si="18"/>
        <v>0</v>
      </c>
      <c r="CT15" s="341">
        <f t="shared" si="19"/>
        <v>0</v>
      </c>
      <c r="CU15" s="341">
        <f>ROUND(CT15*[1]基准日费率!$F$3,0)</f>
        <v>0</v>
      </c>
      <c r="CV15" s="352"/>
      <c r="CW15" s="341">
        <f t="shared" si="20"/>
        <v>0</v>
      </c>
      <c r="CX15" s="352"/>
      <c r="CY15" s="341">
        <f t="shared" si="21"/>
        <v>0</v>
      </c>
      <c r="CZ15" s="341">
        <f>ROUND((CU15+CW15+CY15)*[1]基准日费率!$C$3,0)</f>
        <v>0</v>
      </c>
      <c r="DA15" s="341">
        <f>ROUND(CP15*[1]基准日费率!$F$3*$DA$7,0)</f>
        <v>0</v>
      </c>
      <c r="DB15" s="341">
        <f t="shared" si="22"/>
        <v>0</v>
      </c>
      <c r="DC15" s="341">
        <f t="shared" si="23"/>
        <v>0</v>
      </c>
      <c r="DD15" s="362">
        <f t="shared" si="24"/>
        <v>0</v>
      </c>
    </row>
    <row r="16" customHeight="1" spans="1:108">
      <c r="A16" s="56">
        <v>9</v>
      </c>
      <c r="B16" s="186" t="s">
        <v>150</v>
      </c>
      <c r="C16" s="187" t="s">
        <v>139</v>
      </c>
      <c r="D16" s="187"/>
      <c r="E16" s="188" t="s">
        <v>143</v>
      </c>
      <c r="F16" s="189" t="s">
        <v>151</v>
      </c>
      <c r="G16" s="192" t="s">
        <v>152</v>
      </c>
      <c r="H16" s="191" t="s">
        <v>120</v>
      </c>
      <c r="I16" s="206">
        <v>26</v>
      </c>
      <c r="J16" s="147"/>
      <c r="K16" s="147" t="s">
        <v>122</v>
      </c>
      <c r="L16" s="116">
        <v>42841</v>
      </c>
      <c r="M16" s="116">
        <v>42841</v>
      </c>
      <c r="N16" s="57">
        <v>5</v>
      </c>
      <c r="O16" s="123">
        <v>65982.91</v>
      </c>
      <c r="P16" s="123">
        <v>3299.15</v>
      </c>
      <c r="Q16" s="123"/>
      <c r="R16" s="123">
        <f t="shared" si="0"/>
        <v>3299.15</v>
      </c>
      <c r="S16" s="91"/>
      <c r="T16" s="123"/>
      <c r="U16" s="123"/>
      <c r="V16" s="123"/>
      <c r="W16" s="123">
        <f t="shared" si="1"/>
        <v>65982.91</v>
      </c>
      <c r="X16" s="123">
        <f t="shared" si="1"/>
        <v>3299.15</v>
      </c>
      <c r="Y16" s="123">
        <f t="shared" si="1"/>
        <v>0</v>
      </c>
      <c r="Z16" s="123">
        <f t="shared" si="2"/>
        <v>3299.15</v>
      </c>
      <c r="AA16" s="123">
        <v>0</v>
      </c>
      <c r="AB16" s="92" t="s">
        <v>123</v>
      </c>
      <c r="AC16" s="123">
        <v>0</v>
      </c>
      <c r="AD16" s="241">
        <f t="shared" si="3"/>
        <v>-100</v>
      </c>
      <c r="AE16" s="241">
        <f t="shared" si="4"/>
        <v>-100</v>
      </c>
      <c r="AF16" s="242"/>
      <c r="AG16" s="92"/>
      <c r="AH16" s="92"/>
      <c r="AI16" s="92"/>
      <c r="AJ16" s="92"/>
      <c r="AK16" s="92"/>
      <c r="AL16" s="92"/>
      <c r="AM16" s="92"/>
      <c r="AN16" s="92"/>
      <c r="AO16" s="92"/>
      <c r="AP16" s="265"/>
      <c r="AQ16" s="91"/>
      <c r="AR16" s="266"/>
      <c r="AS16" s="266"/>
      <c r="AT16" s="266"/>
      <c r="AU16" s="265" t="s">
        <v>124</v>
      </c>
      <c r="AV16" s="267" t="str">
        <f t="shared" si="5"/>
        <v>国产设备评估</v>
      </c>
      <c r="AW16" s="265" t="str">
        <f t="shared" si="6"/>
        <v>国产设备评估</v>
      </c>
      <c r="AX16" s="272"/>
      <c r="AY16" s="272"/>
      <c r="AZ16" s="272"/>
      <c r="BA16" s="265"/>
      <c r="BB16" s="273"/>
      <c r="BC16" s="273"/>
      <c r="BD16" s="273"/>
      <c r="BE16" s="274"/>
      <c r="BF16" s="273"/>
      <c r="BG16" s="273"/>
      <c r="BH16" s="273"/>
      <c r="BI16" s="273"/>
      <c r="BJ16" s="273"/>
      <c r="BK16" s="273"/>
      <c r="BL16" s="275"/>
      <c r="BM16" s="275"/>
      <c r="BN16" s="267">
        <f t="shared" si="7"/>
        <v>0</v>
      </c>
      <c r="BO16" s="283"/>
      <c r="BP16" s="284">
        <f t="shared" si="8"/>
        <v>0</v>
      </c>
      <c r="BQ16" s="283"/>
      <c r="BR16" s="284">
        <f t="shared" si="9"/>
        <v>0</v>
      </c>
      <c r="BS16" s="285"/>
      <c r="BT16" s="284">
        <f t="shared" si="10"/>
        <v>0</v>
      </c>
      <c r="BU16" s="285"/>
      <c r="BV16" s="285"/>
      <c r="BW16" s="284">
        <f t="shared" si="11"/>
        <v>0</v>
      </c>
      <c r="BX16" s="284">
        <f t="shared" si="12"/>
        <v>0</v>
      </c>
      <c r="BY16" s="300"/>
      <c r="BZ16" s="285"/>
      <c r="CA16" s="301">
        <f t="shared" si="13"/>
        <v>0</v>
      </c>
      <c r="CB16" s="302">
        <f>ROUND(IF(AV16="进口设备评估",(BP16+BT16+BR16)/(1+[1]基准日费率!$C$4)*[1]基准日费率!$C$4+BW16-BX16+CZ16+DA16/(1+[1]基准日费率!$C$5)*[1]基准日费率!$C$5+机器设备!DB16/(1+[1]基准日费率!$C$5)*[1]基准日费率!$C$5,(BP16+BT16+BR16)/(1+[1]基准日费率!$C$4)*[1]基准日费率!$C$4+BW16-BX16+BN16/(1+[1]基准日费率!$C$3)*[1]基准日费率!$C$3),0)</f>
        <v>0</v>
      </c>
      <c r="CC16" s="284">
        <f t="shared" si="14"/>
        <v>0</v>
      </c>
      <c r="CD16" s="324"/>
      <c r="CE16" s="284">
        <f>IF(A16="","",ROUND((INT([1]封面!F$9&amp;"/"&amp;[1]封面!H$9&amp;"/"&amp;[1]封面!J$9)-M16)/365,2))</f>
        <v>6.71</v>
      </c>
      <c r="CF16" s="284" t="str">
        <f t="shared" si="15"/>
        <v/>
      </c>
      <c r="CG16" s="284" t="str">
        <f t="shared" si="16"/>
        <v/>
      </c>
      <c r="CH16" s="325"/>
      <c r="CI16" s="326"/>
      <c r="CJ16" s="326"/>
      <c r="CK16" s="326"/>
      <c r="CL16" s="326"/>
      <c r="CM16" s="326"/>
      <c r="CN16" s="326"/>
      <c r="CO16" s="326"/>
      <c r="CP16" s="339"/>
      <c r="CQ16" s="340"/>
      <c r="CR16" s="341">
        <f t="shared" si="17"/>
        <v>0</v>
      </c>
      <c r="CS16" s="341">
        <f t="shared" si="18"/>
        <v>0</v>
      </c>
      <c r="CT16" s="341">
        <f t="shared" si="19"/>
        <v>0</v>
      </c>
      <c r="CU16" s="341">
        <f>ROUND(CT16*[1]基准日费率!$F$3,0)</f>
        <v>0</v>
      </c>
      <c r="CV16" s="352"/>
      <c r="CW16" s="341">
        <f t="shared" si="20"/>
        <v>0</v>
      </c>
      <c r="CX16" s="352"/>
      <c r="CY16" s="341">
        <f t="shared" si="21"/>
        <v>0</v>
      </c>
      <c r="CZ16" s="341">
        <f>ROUND((CU16+CW16+CY16)*[1]基准日费率!$C$3,0)</f>
        <v>0</v>
      </c>
      <c r="DA16" s="341">
        <f>ROUND(CP16*[1]基准日费率!$F$3*$DA$7,0)</f>
        <v>0</v>
      </c>
      <c r="DB16" s="341">
        <f t="shared" si="22"/>
        <v>0</v>
      </c>
      <c r="DC16" s="341">
        <f t="shared" si="23"/>
        <v>0</v>
      </c>
      <c r="DD16" s="362">
        <f t="shared" si="24"/>
        <v>0</v>
      </c>
    </row>
    <row r="17" customHeight="1" spans="1:108">
      <c r="A17" s="56">
        <v>10</v>
      </c>
      <c r="B17" s="186" t="s">
        <v>153</v>
      </c>
      <c r="C17" s="187" t="s">
        <v>139</v>
      </c>
      <c r="D17" s="187"/>
      <c r="E17" s="188" t="s">
        <v>143</v>
      </c>
      <c r="F17" s="189" t="s">
        <v>144</v>
      </c>
      <c r="G17" s="192" t="s">
        <v>148</v>
      </c>
      <c r="H17" s="191" t="s">
        <v>120</v>
      </c>
      <c r="I17" s="206">
        <v>9</v>
      </c>
      <c r="J17" s="147"/>
      <c r="K17" s="147" t="s">
        <v>122</v>
      </c>
      <c r="L17" s="116">
        <v>42846</v>
      </c>
      <c r="M17" s="116">
        <v>42846</v>
      </c>
      <c r="N17" s="57">
        <v>5</v>
      </c>
      <c r="O17" s="123">
        <v>10692.31</v>
      </c>
      <c r="P17" s="123">
        <v>534.76</v>
      </c>
      <c r="Q17" s="123"/>
      <c r="R17" s="123">
        <f t="shared" si="0"/>
        <v>534.76</v>
      </c>
      <c r="S17" s="91"/>
      <c r="T17" s="123"/>
      <c r="U17" s="123"/>
      <c r="V17" s="123"/>
      <c r="W17" s="123">
        <f t="shared" si="1"/>
        <v>10692.31</v>
      </c>
      <c r="X17" s="123">
        <f t="shared" si="1"/>
        <v>534.76</v>
      </c>
      <c r="Y17" s="123">
        <f t="shared" si="1"/>
        <v>0</v>
      </c>
      <c r="Z17" s="123">
        <f t="shared" si="2"/>
        <v>534.76</v>
      </c>
      <c r="AA17" s="123">
        <v>0</v>
      </c>
      <c r="AB17" s="92" t="s">
        <v>123</v>
      </c>
      <c r="AC17" s="123">
        <v>0</v>
      </c>
      <c r="AD17" s="241">
        <f t="shared" si="3"/>
        <v>-100</v>
      </c>
      <c r="AE17" s="241">
        <f t="shared" si="4"/>
        <v>-100</v>
      </c>
      <c r="AF17" s="242"/>
      <c r="AG17" s="92"/>
      <c r="AH17" s="92"/>
      <c r="AI17" s="92"/>
      <c r="AJ17" s="92"/>
      <c r="AK17" s="92"/>
      <c r="AL17" s="92"/>
      <c r="AM17" s="92"/>
      <c r="AN17" s="92"/>
      <c r="AO17" s="92"/>
      <c r="AP17" s="265"/>
      <c r="AQ17" s="91"/>
      <c r="AR17" s="266"/>
      <c r="AS17" s="266"/>
      <c r="AT17" s="266"/>
      <c r="AU17" s="265" t="s">
        <v>124</v>
      </c>
      <c r="AV17" s="267" t="str">
        <f t="shared" si="5"/>
        <v>国产设备评估</v>
      </c>
      <c r="AW17" s="265" t="str">
        <f t="shared" si="6"/>
        <v>国产设备评估</v>
      </c>
      <c r="AX17" s="272"/>
      <c r="AY17" s="272"/>
      <c r="AZ17" s="272"/>
      <c r="BA17" s="265"/>
      <c r="BB17" s="273"/>
      <c r="BC17" s="273"/>
      <c r="BD17" s="273"/>
      <c r="BE17" s="274"/>
      <c r="BF17" s="273"/>
      <c r="BG17" s="273"/>
      <c r="BH17" s="273"/>
      <c r="BI17" s="273"/>
      <c r="BJ17" s="273"/>
      <c r="BK17" s="273"/>
      <c r="BL17" s="275"/>
      <c r="BM17" s="275"/>
      <c r="BN17" s="267">
        <f t="shared" si="7"/>
        <v>0</v>
      </c>
      <c r="BO17" s="283"/>
      <c r="BP17" s="284">
        <f t="shared" si="8"/>
        <v>0</v>
      </c>
      <c r="BQ17" s="283"/>
      <c r="BR17" s="284">
        <f t="shared" si="9"/>
        <v>0</v>
      </c>
      <c r="BS17" s="285"/>
      <c r="BT17" s="284">
        <f t="shared" si="10"/>
        <v>0</v>
      </c>
      <c r="BU17" s="285"/>
      <c r="BV17" s="285"/>
      <c r="BW17" s="284">
        <f t="shared" si="11"/>
        <v>0</v>
      </c>
      <c r="BX17" s="284">
        <f t="shared" si="12"/>
        <v>0</v>
      </c>
      <c r="BY17" s="300"/>
      <c r="BZ17" s="285"/>
      <c r="CA17" s="301">
        <f t="shared" si="13"/>
        <v>0</v>
      </c>
      <c r="CB17" s="302">
        <f>ROUND(IF(AV17="进口设备评估",(BP17+BT17+BR17)/(1+[1]基准日费率!$C$4)*[1]基准日费率!$C$4+BW17-BX17+CZ17+DA17/(1+[1]基准日费率!$C$5)*[1]基准日费率!$C$5+机器设备!DB17/(1+[1]基准日费率!$C$5)*[1]基准日费率!$C$5,(BP17+BT17+BR17)/(1+[1]基准日费率!$C$4)*[1]基准日费率!$C$4+BW17-BX17+BN17/(1+[1]基准日费率!$C$3)*[1]基准日费率!$C$3),0)</f>
        <v>0</v>
      </c>
      <c r="CC17" s="284">
        <f t="shared" si="14"/>
        <v>0</v>
      </c>
      <c r="CD17" s="324"/>
      <c r="CE17" s="284">
        <f>IF(A17="","",ROUND((INT([1]封面!F$9&amp;"/"&amp;[1]封面!H$9&amp;"/"&amp;[1]封面!J$9)-M17)/365,2))</f>
        <v>6.7</v>
      </c>
      <c r="CF17" s="284" t="str">
        <f t="shared" si="15"/>
        <v/>
      </c>
      <c r="CG17" s="284" t="str">
        <f t="shared" si="16"/>
        <v/>
      </c>
      <c r="CH17" s="325"/>
      <c r="CI17" s="326"/>
      <c r="CJ17" s="326"/>
      <c r="CK17" s="326"/>
      <c r="CL17" s="326"/>
      <c r="CM17" s="326"/>
      <c r="CN17" s="326"/>
      <c r="CO17" s="326"/>
      <c r="CP17" s="339"/>
      <c r="CQ17" s="340"/>
      <c r="CR17" s="341">
        <f t="shared" si="17"/>
        <v>0</v>
      </c>
      <c r="CS17" s="341">
        <f t="shared" si="18"/>
        <v>0</v>
      </c>
      <c r="CT17" s="341">
        <f t="shared" si="19"/>
        <v>0</v>
      </c>
      <c r="CU17" s="341">
        <f>ROUND(CT17*[1]基准日费率!$F$3,0)</f>
        <v>0</v>
      </c>
      <c r="CV17" s="352"/>
      <c r="CW17" s="341">
        <f t="shared" si="20"/>
        <v>0</v>
      </c>
      <c r="CX17" s="352"/>
      <c r="CY17" s="341">
        <f t="shared" si="21"/>
        <v>0</v>
      </c>
      <c r="CZ17" s="341">
        <f>ROUND((CU17+CW17+CY17)*[1]基准日费率!$C$3,0)</f>
        <v>0</v>
      </c>
      <c r="DA17" s="341">
        <f>ROUND(CP17*[1]基准日费率!$F$3*$DA$7,0)</f>
        <v>0</v>
      </c>
      <c r="DB17" s="341">
        <f t="shared" si="22"/>
        <v>0</v>
      </c>
      <c r="DC17" s="341">
        <f t="shared" si="23"/>
        <v>0</v>
      </c>
      <c r="DD17" s="362">
        <f t="shared" si="24"/>
        <v>0</v>
      </c>
    </row>
    <row r="18" customHeight="1" spans="1:108">
      <c r="A18" s="56">
        <v>11</v>
      </c>
      <c r="B18" s="186" t="s">
        <v>154</v>
      </c>
      <c r="C18" s="187" t="s">
        <v>139</v>
      </c>
      <c r="D18" s="187"/>
      <c r="E18" s="188" t="s">
        <v>146</v>
      </c>
      <c r="F18" s="189" t="s">
        <v>147</v>
      </c>
      <c r="G18" s="192" t="s">
        <v>148</v>
      </c>
      <c r="H18" s="191" t="s">
        <v>120</v>
      </c>
      <c r="I18" s="206">
        <v>9</v>
      </c>
      <c r="J18" s="147"/>
      <c r="K18" s="147" t="s">
        <v>122</v>
      </c>
      <c r="L18" s="116">
        <v>42933</v>
      </c>
      <c r="M18" s="116">
        <v>42933</v>
      </c>
      <c r="N18" s="57">
        <v>5</v>
      </c>
      <c r="O18" s="123">
        <v>10692.31</v>
      </c>
      <c r="P18" s="123">
        <v>534.62</v>
      </c>
      <c r="Q18" s="123"/>
      <c r="R18" s="123">
        <f t="shared" si="0"/>
        <v>534.62</v>
      </c>
      <c r="S18" s="91"/>
      <c r="T18" s="123"/>
      <c r="U18" s="123"/>
      <c r="V18" s="123"/>
      <c r="W18" s="123">
        <f t="shared" si="1"/>
        <v>10692.31</v>
      </c>
      <c r="X18" s="123">
        <f t="shared" si="1"/>
        <v>534.62</v>
      </c>
      <c r="Y18" s="123">
        <f t="shared" si="1"/>
        <v>0</v>
      </c>
      <c r="Z18" s="123">
        <f t="shared" si="2"/>
        <v>534.62</v>
      </c>
      <c r="AA18" s="123">
        <v>0</v>
      </c>
      <c r="AB18" s="92" t="s">
        <v>123</v>
      </c>
      <c r="AC18" s="123">
        <v>0</v>
      </c>
      <c r="AD18" s="241">
        <f t="shared" si="3"/>
        <v>-100</v>
      </c>
      <c r="AE18" s="241">
        <f t="shared" si="4"/>
        <v>-100</v>
      </c>
      <c r="AF18" s="242"/>
      <c r="AG18" s="92"/>
      <c r="AH18" s="92"/>
      <c r="AI18" s="92"/>
      <c r="AJ18" s="92"/>
      <c r="AK18" s="92"/>
      <c r="AL18" s="92"/>
      <c r="AM18" s="92"/>
      <c r="AN18" s="92"/>
      <c r="AO18" s="92"/>
      <c r="AP18" s="265"/>
      <c r="AQ18" s="91"/>
      <c r="AR18" s="266"/>
      <c r="AS18" s="266"/>
      <c r="AT18" s="266"/>
      <c r="AU18" s="265" t="s">
        <v>124</v>
      </c>
      <c r="AV18" s="267" t="str">
        <f t="shared" si="5"/>
        <v>国产设备评估</v>
      </c>
      <c r="AW18" s="265" t="str">
        <f t="shared" si="6"/>
        <v>国产设备评估</v>
      </c>
      <c r="AX18" s="272"/>
      <c r="AY18" s="272"/>
      <c r="AZ18" s="272"/>
      <c r="BA18" s="272"/>
      <c r="BB18" s="273"/>
      <c r="BC18" s="273"/>
      <c r="BD18" s="273"/>
      <c r="BE18" s="274"/>
      <c r="BF18" s="273"/>
      <c r="BG18" s="273"/>
      <c r="BH18" s="273"/>
      <c r="BI18" s="273"/>
      <c r="BJ18" s="273"/>
      <c r="BK18" s="273"/>
      <c r="BL18" s="275"/>
      <c r="BM18" s="275"/>
      <c r="BN18" s="267">
        <f t="shared" si="7"/>
        <v>0</v>
      </c>
      <c r="BO18" s="286"/>
      <c r="BP18" s="284">
        <f t="shared" si="8"/>
        <v>0</v>
      </c>
      <c r="BQ18" s="286"/>
      <c r="BR18" s="284">
        <f t="shared" si="9"/>
        <v>0</v>
      </c>
      <c r="BS18" s="287"/>
      <c r="BT18" s="284">
        <f t="shared" si="10"/>
        <v>0</v>
      </c>
      <c r="BU18" s="287"/>
      <c r="BV18" s="287"/>
      <c r="BW18" s="284">
        <f t="shared" si="11"/>
        <v>0</v>
      </c>
      <c r="BX18" s="284">
        <f t="shared" si="12"/>
        <v>0</v>
      </c>
      <c r="BY18" s="304"/>
      <c r="BZ18" s="285"/>
      <c r="CA18" s="301">
        <f t="shared" si="13"/>
        <v>0</v>
      </c>
      <c r="CB18" s="302">
        <f>ROUND(IF(AV18="进口设备评估",(BP18+BT18+BR18)/(1+[1]基准日费率!$C$4)*[1]基准日费率!$C$4+BW18-BX18+CZ18+DA18/(1+[1]基准日费率!$C$5)*[1]基准日费率!$C$5+机器设备!DB18/(1+[1]基准日费率!$C$5)*[1]基准日费率!$C$5,(BP18+BT18+BR18)/(1+[1]基准日费率!$C$4)*[1]基准日费率!$C$4+BW18-BX18+BN18/(1+[1]基准日费率!$C$3)*[1]基准日费率!$C$3),0)</f>
        <v>0</v>
      </c>
      <c r="CC18" s="284">
        <f t="shared" si="14"/>
        <v>0</v>
      </c>
      <c r="CD18" s="327"/>
      <c r="CE18" s="284">
        <f>IF(A18="","",ROUND((INT([1]封面!F$9&amp;"/"&amp;[1]封面!H$9&amp;"/"&amp;[1]封面!J$9)-M18)/365,2))</f>
        <v>6.46</v>
      </c>
      <c r="CF18" s="284" t="str">
        <f t="shared" si="15"/>
        <v/>
      </c>
      <c r="CG18" s="284" t="str">
        <f t="shared" si="16"/>
        <v/>
      </c>
      <c r="CH18" s="325"/>
      <c r="CI18" s="326"/>
      <c r="CJ18" s="326"/>
      <c r="CK18" s="326"/>
      <c r="CL18" s="326"/>
      <c r="CM18" s="326"/>
      <c r="CN18" s="326"/>
      <c r="CO18" s="326"/>
      <c r="CP18" s="339"/>
      <c r="CQ18" s="340"/>
      <c r="CR18" s="341">
        <f t="shared" si="17"/>
        <v>0</v>
      </c>
      <c r="CS18" s="341">
        <f t="shared" si="18"/>
        <v>0</v>
      </c>
      <c r="CT18" s="341">
        <f t="shared" si="19"/>
        <v>0</v>
      </c>
      <c r="CU18" s="341">
        <f>ROUND(CT18*[1]基准日费率!$F$3,0)</f>
        <v>0</v>
      </c>
      <c r="CV18" s="352"/>
      <c r="CW18" s="341">
        <f t="shared" si="20"/>
        <v>0</v>
      </c>
      <c r="CX18" s="352"/>
      <c r="CY18" s="341">
        <f t="shared" si="21"/>
        <v>0</v>
      </c>
      <c r="CZ18" s="341">
        <f>ROUND((CU18+CW18+CY18)*[1]基准日费率!$C$3,0)</f>
        <v>0</v>
      </c>
      <c r="DA18" s="341">
        <f>ROUND(CP18*[1]基准日费率!$F$3*$DA$7,0)</f>
        <v>0</v>
      </c>
      <c r="DB18" s="341">
        <f t="shared" si="22"/>
        <v>0</v>
      </c>
      <c r="DC18" s="341">
        <f t="shared" si="23"/>
        <v>0</v>
      </c>
      <c r="DD18" s="362">
        <f t="shared" si="24"/>
        <v>0</v>
      </c>
    </row>
    <row r="19" customHeight="1" spans="1:108">
      <c r="A19" s="56">
        <v>12</v>
      </c>
      <c r="B19" s="193" t="s">
        <v>155</v>
      </c>
      <c r="C19" s="187" t="s">
        <v>139</v>
      </c>
      <c r="D19" s="187"/>
      <c r="E19" s="188" t="s">
        <v>146</v>
      </c>
      <c r="F19" s="189" t="s">
        <v>147</v>
      </c>
      <c r="G19" s="192" t="s">
        <v>148</v>
      </c>
      <c r="H19" s="191" t="s">
        <v>120</v>
      </c>
      <c r="I19" s="206">
        <v>24</v>
      </c>
      <c r="J19" s="147"/>
      <c r="K19" s="147" t="s">
        <v>122</v>
      </c>
      <c r="L19" s="116">
        <v>43038</v>
      </c>
      <c r="M19" s="116">
        <v>43038</v>
      </c>
      <c r="N19" s="57">
        <v>5</v>
      </c>
      <c r="O19" s="123">
        <v>25367.52</v>
      </c>
      <c r="P19" s="123">
        <v>1268.38</v>
      </c>
      <c r="Q19" s="123"/>
      <c r="R19" s="123">
        <f t="shared" si="0"/>
        <v>1268.38</v>
      </c>
      <c r="S19" s="91"/>
      <c r="T19" s="123"/>
      <c r="U19" s="123"/>
      <c r="V19" s="123"/>
      <c r="W19" s="123">
        <f t="shared" si="1"/>
        <v>25367.52</v>
      </c>
      <c r="X19" s="123">
        <f t="shared" si="1"/>
        <v>1268.38</v>
      </c>
      <c r="Y19" s="123">
        <f t="shared" si="1"/>
        <v>0</v>
      </c>
      <c r="Z19" s="123">
        <f t="shared" si="2"/>
        <v>1268.38</v>
      </c>
      <c r="AA19" s="123">
        <v>0</v>
      </c>
      <c r="AB19" s="92" t="s">
        <v>123</v>
      </c>
      <c r="AC19" s="123">
        <v>0</v>
      </c>
      <c r="AD19" s="241">
        <f t="shared" si="3"/>
        <v>-100</v>
      </c>
      <c r="AE19" s="241">
        <f t="shared" si="4"/>
        <v>-100</v>
      </c>
      <c r="AF19" s="242"/>
      <c r="AG19" s="92"/>
      <c r="AH19" s="92"/>
      <c r="AI19" s="92"/>
      <c r="AJ19" s="92"/>
      <c r="AK19" s="92"/>
      <c r="AL19" s="92"/>
      <c r="AM19" s="92"/>
      <c r="AN19" s="92"/>
      <c r="AO19" s="92"/>
      <c r="AP19" s="265"/>
      <c r="AQ19" s="91"/>
      <c r="AR19" s="266"/>
      <c r="AS19" s="266"/>
      <c r="AT19" s="266"/>
      <c r="AU19" s="265" t="s">
        <v>124</v>
      </c>
      <c r="AV19" s="267" t="str">
        <f t="shared" si="5"/>
        <v>国产设备评估</v>
      </c>
      <c r="AW19" s="265" t="str">
        <f t="shared" si="6"/>
        <v>国产设备评估</v>
      </c>
      <c r="AX19" s="272"/>
      <c r="AY19" s="272"/>
      <c r="AZ19" s="272"/>
      <c r="BA19" s="272"/>
      <c r="BB19" s="273"/>
      <c r="BC19" s="273"/>
      <c r="BD19" s="273"/>
      <c r="BE19" s="274"/>
      <c r="BF19" s="273"/>
      <c r="BG19" s="273"/>
      <c r="BH19" s="273"/>
      <c r="BI19" s="273"/>
      <c r="BJ19" s="273"/>
      <c r="BK19" s="273"/>
      <c r="BL19" s="275"/>
      <c r="BM19" s="275"/>
      <c r="BN19" s="267">
        <f t="shared" si="7"/>
        <v>0</v>
      </c>
      <c r="BO19" s="286"/>
      <c r="BP19" s="284">
        <f t="shared" si="8"/>
        <v>0</v>
      </c>
      <c r="BQ19" s="286"/>
      <c r="BR19" s="284">
        <f t="shared" si="9"/>
        <v>0</v>
      </c>
      <c r="BS19" s="287"/>
      <c r="BT19" s="284">
        <f t="shared" si="10"/>
        <v>0</v>
      </c>
      <c r="BU19" s="287"/>
      <c r="BV19" s="287"/>
      <c r="BW19" s="284">
        <f t="shared" si="11"/>
        <v>0</v>
      </c>
      <c r="BX19" s="284">
        <f t="shared" si="12"/>
        <v>0</v>
      </c>
      <c r="BY19" s="304"/>
      <c r="BZ19" s="285"/>
      <c r="CA19" s="301">
        <f t="shared" si="13"/>
        <v>0</v>
      </c>
      <c r="CB19" s="302">
        <f>ROUND(IF(AV19="进口设备评估",(BP19+BT19+BR19)/(1+[1]基准日费率!$C$4)*[1]基准日费率!$C$4+BW19-BX19+CZ19+DA19/(1+[1]基准日费率!$C$5)*[1]基准日费率!$C$5+机器设备!DB19/(1+[1]基准日费率!$C$5)*[1]基准日费率!$C$5,(BP19+BT19+BR19)/(1+[1]基准日费率!$C$4)*[1]基准日费率!$C$4+BW19-BX19+BN19/(1+[1]基准日费率!$C$3)*[1]基准日费率!$C$3),0)</f>
        <v>0</v>
      </c>
      <c r="CC19" s="284">
        <f t="shared" si="14"/>
        <v>0</v>
      </c>
      <c r="CD19" s="327"/>
      <c r="CE19" s="284">
        <f>IF(A19="","",ROUND((INT([1]封面!F$9&amp;"/"&amp;[1]封面!H$9&amp;"/"&amp;[1]封面!J$9)-M19)/365,2))</f>
        <v>6.17</v>
      </c>
      <c r="CF19" s="284" t="str">
        <f t="shared" si="15"/>
        <v/>
      </c>
      <c r="CG19" s="284" t="str">
        <f t="shared" si="16"/>
        <v/>
      </c>
      <c r="CH19" s="325"/>
      <c r="CI19" s="326"/>
      <c r="CJ19" s="326"/>
      <c r="CK19" s="326"/>
      <c r="CL19" s="326"/>
      <c r="CM19" s="326"/>
      <c r="CN19" s="326"/>
      <c r="CO19" s="326"/>
      <c r="CP19" s="339"/>
      <c r="CQ19" s="340"/>
      <c r="CR19" s="341">
        <f t="shared" si="17"/>
        <v>0</v>
      </c>
      <c r="CS19" s="341">
        <f t="shared" si="18"/>
        <v>0</v>
      </c>
      <c r="CT19" s="341">
        <f t="shared" si="19"/>
        <v>0</v>
      </c>
      <c r="CU19" s="341">
        <f>ROUND(CT19*[1]基准日费率!$F$3,0)</f>
        <v>0</v>
      </c>
      <c r="CV19" s="352"/>
      <c r="CW19" s="341">
        <f t="shared" si="20"/>
        <v>0</v>
      </c>
      <c r="CX19" s="352"/>
      <c r="CY19" s="341">
        <f t="shared" si="21"/>
        <v>0</v>
      </c>
      <c r="CZ19" s="341">
        <f>ROUND((CU19+CW19+CY19)*[1]基准日费率!$C$3,0)</f>
        <v>0</v>
      </c>
      <c r="DA19" s="341">
        <f>ROUND(CP19*[1]基准日费率!$F$3*$DA$7,0)</f>
        <v>0</v>
      </c>
      <c r="DB19" s="341">
        <f t="shared" si="22"/>
        <v>0</v>
      </c>
      <c r="DC19" s="341">
        <f t="shared" si="23"/>
        <v>0</v>
      </c>
      <c r="DD19" s="362">
        <f t="shared" si="24"/>
        <v>0</v>
      </c>
    </row>
    <row r="20" customHeight="1" spans="1:108">
      <c r="A20" s="56">
        <v>13</v>
      </c>
      <c r="B20" s="193" t="s">
        <v>156</v>
      </c>
      <c r="C20" s="187" t="s">
        <v>139</v>
      </c>
      <c r="D20" s="187"/>
      <c r="E20" s="188" t="s">
        <v>143</v>
      </c>
      <c r="F20" s="189" t="s">
        <v>144</v>
      </c>
      <c r="G20" s="192" t="s">
        <v>148</v>
      </c>
      <c r="H20" s="191" t="s">
        <v>120</v>
      </c>
      <c r="I20" s="206">
        <v>4</v>
      </c>
      <c r="J20" s="147"/>
      <c r="K20" s="147" t="s">
        <v>122</v>
      </c>
      <c r="L20" s="116">
        <v>43070</v>
      </c>
      <c r="M20" s="116">
        <v>43070</v>
      </c>
      <c r="N20" s="57">
        <v>5</v>
      </c>
      <c r="O20" s="123">
        <v>2402</v>
      </c>
      <c r="P20" s="123">
        <v>120.1</v>
      </c>
      <c r="Q20" s="123"/>
      <c r="R20" s="123">
        <f t="shared" si="0"/>
        <v>120.1</v>
      </c>
      <c r="S20" s="91"/>
      <c r="T20" s="123"/>
      <c r="U20" s="123"/>
      <c r="V20" s="123"/>
      <c r="W20" s="123">
        <f t="shared" si="1"/>
        <v>2402</v>
      </c>
      <c r="X20" s="123">
        <f t="shared" si="1"/>
        <v>120.1</v>
      </c>
      <c r="Y20" s="123">
        <f t="shared" si="1"/>
        <v>0</v>
      </c>
      <c r="Z20" s="123">
        <f t="shared" si="2"/>
        <v>120.1</v>
      </c>
      <c r="AA20" s="123">
        <v>0</v>
      </c>
      <c r="AB20" s="92" t="s">
        <v>123</v>
      </c>
      <c r="AC20" s="123">
        <v>0</v>
      </c>
      <c r="AD20" s="241">
        <f t="shared" si="3"/>
        <v>-100</v>
      </c>
      <c r="AE20" s="241">
        <f t="shared" si="4"/>
        <v>-100</v>
      </c>
      <c r="AF20" s="242"/>
      <c r="AG20" s="92"/>
      <c r="AH20" s="92"/>
      <c r="AI20" s="92"/>
      <c r="AJ20" s="92"/>
      <c r="AK20" s="92"/>
      <c r="AL20" s="92"/>
      <c r="AM20" s="92"/>
      <c r="AN20" s="92"/>
      <c r="AO20" s="92"/>
      <c r="AP20" s="265"/>
      <c r="AQ20" s="91"/>
      <c r="AR20" s="266"/>
      <c r="AS20" s="266"/>
      <c r="AT20" s="266"/>
      <c r="AU20" s="265" t="s">
        <v>124</v>
      </c>
      <c r="AV20" s="267" t="str">
        <f t="shared" si="5"/>
        <v>国产设备评估</v>
      </c>
      <c r="AW20" s="265" t="str">
        <f t="shared" si="6"/>
        <v>国产设备评估</v>
      </c>
      <c r="AX20" s="272"/>
      <c r="AY20" s="272"/>
      <c r="AZ20" s="272"/>
      <c r="BA20" s="272"/>
      <c r="BB20" s="273"/>
      <c r="BC20" s="273"/>
      <c r="BD20" s="273"/>
      <c r="BE20" s="274"/>
      <c r="BF20" s="273"/>
      <c r="BG20" s="273"/>
      <c r="BH20" s="273"/>
      <c r="BI20" s="273"/>
      <c r="BJ20" s="273"/>
      <c r="BK20" s="273"/>
      <c r="BL20" s="275"/>
      <c r="BM20" s="275"/>
      <c r="BN20" s="267">
        <f t="shared" si="7"/>
        <v>0</v>
      </c>
      <c r="BO20" s="286"/>
      <c r="BP20" s="284">
        <f t="shared" si="8"/>
        <v>0</v>
      </c>
      <c r="BQ20" s="286"/>
      <c r="BR20" s="284">
        <f t="shared" si="9"/>
        <v>0</v>
      </c>
      <c r="BS20" s="287"/>
      <c r="BT20" s="284">
        <f t="shared" si="10"/>
        <v>0</v>
      </c>
      <c r="BU20" s="287"/>
      <c r="BV20" s="287"/>
      <c r="BW20" s="284">
        <f t="shared" si="11"/>
        <v>0</v>
      </c>
      <c r="BX20" s="284">
        <f t="shared" si="12"/>
        <v>0</v>
      </c>
      <c r="BY20" s="304"/>
      <c r="BZ20" s="285"/>
      <c r="CA20" s="301">
        <f t="shared" si="13"/>
        <v>0</v>
      </c>
      <c r="CB20" s="302">
        <f>ROUND(IF(AV20="进口设备评估",(BP20+BT20+BR20)/(1+[1]基准日费率!$C$4)*[1]基准日费率!$C$4+BW20-BX20+CZ20+DA20/(1+[1]基准日费率!$C$5)*[1]基准日费率!$C$5+机器设备!DB20/(1+[1]基准日费率!$C$5)*[1]基准日费率!$C$5,(BP20+BT20+BR20)/(1+[1]基准日费率!$C$4)*[1]基准日费率!$C$4+BW20-BX20+BN20/(1+[1]基准日费率!$C$3)*[1]基准日费率!$C$3),0)</f>
        <v>0</v>
      </c>
      <c r="CC20" s="284">
        <f t="shared" si="14"/>
        <v>0</v>
      </c>
      <c r="CD20" s="327"/>
      <c r="CE20" s="284">
        <f>IF(A20="","",ROUND((INT([1]封面!F$9&amp;"/"&amp;[1]封面!H$9&amp;"/"&amp;[1]封面!J$9)-M20)/365,2))</f>
        <v>6.08</v>
      </c>
      <c r="CF20" s="284" t="str">
        <f t="shared" si="15"/>
        <v/>
      </c>
      <c r="CG20" s="284" t="str">
        <f t="shared" si="16"/>
        <v/>
      </c>
      <c r="CH20" s="325"/>
      <c r="CI20" s="326"/>
      <c r="CJ20" s="326"/>
      <c r="CK20" s="326"/>
      <c r="CL20" s="326"/>
      <c r="CM20" s="326"/>
      <c r="CN20" s="326"/>
      <c r="CO20" s="326"/>
      <c r="CP20" s="339"/>
      <c r="CQ20" s="340"/>
      <c r="CR20" s="341">
        <f t="shared" si="17"/>
        <v>0</v>
      </c>
      <c r="CS20" s="341">
        <f t="shared" si="18"/>
        <v>0</v>
      </c>
      <c r="CT20" s="341">
        <f t="shared" si="19"/>
        <v>0</v>
      </c>
      <c r="CU20" s="341">
        <f>ROUND(CT20*[1]基准日费率!$F$3,0)</f>
        <v>0</v>
      </c>
      <c r="CV20" s="352"/>
      <c r="CW20" s="341">
        <f t="shared" si="20"/>
        <v>0</v>
      </c>
      <c r="CX20" s="352"/>
      <c r="CY20" s="341">
        <f t="shared" si="21"/>
        <v>0</v>
      </c>
      <c r="CZ20" s="341">
        <f>ROUND((CU20+CW20+CY20)*[1]基准日费率!$C$3,0)</f>
        <v>0</v>
      </c>
      <c r="DA20" s="341">
        <f>ROUND(CP20*[1]基准日费率!$F$3*$DA$7,0)</f>
        <v>0</v>
      </c>
      <c r="DB20" s="341">
        <f t="shared" si="22"/>
        <v>0</v>
      </c>
      <c r="DC20" s="341">
        <f t="shared" si="23"/>
        <v>0</v>
      </c>
      <c r="DD20" s="362">
        <f t="shared" si="24"/>
        <v>0</v>
      </c>
    </row>
    <row r="21" customHeight="1" spans="1:108">
      <c r="A21" s="56">
        <v>14</v>
      </c>
      <c r="B21" s="193" t="s">
        <v>157</v>
      </c>
      <c r="C21" s="187" t="s">
        <v>158</v>
      </c>
      <c r="D21" s="187"/>
      <c r="E21" s="188" t="s">
        <v>159</v>
      </c>
      <c r="F21" s="189" t="s">
        <v>160</v>
      </c>
      <c r="G21" s="192" t="s">
        <v>161</v>
      </c>
      <c r="H21" s="191" t="s">
        <v>120</v>
      </c>
      <c r="I21" s="206">
        <v>1</v>
      </c>
      <c r="J21" s="147"/>
      <c r="K21" s="147" t="s">
        <v>122</v>
      </c>
      <c r="L21" s="116">
        <v>43707</v>
      </c>
      <c r="M21" s="116">
        <v>43707</v>
      </c>
      <c r="N21" s="57">
        <v>5</v>
      </c>
      <c r="O21" s="123">
        <v>118965.52</v>
      </c>
      <c r="P21" s="123">
        <v>21017.28</v>
      </c>
      <c r="Q21" s="123"/>
      <c r="R21" s="123">
        <f t="shared" si="0"/>
        <v>21017.28</v>
      </c>
      <c r="S21" s="91"/>
      <c r="T21" s="123"/>
      <c r="U21" s="123"/>
      <c r="V21" s="123"/>
      <c r="W21" s="123">
        <f t="shared" si="1"/>
        <v>118965.52</v>
      </c>
      <c r="X21" s="123">
        <f t="shared" si="1"/>
        <v>21017.28</v>
      </c>
      <c r="Y21" s="123">
        <f t="shared" si="1"/>
        <v>0</v>
      </c>
      <c r="Z21" s="123">
        <f t="shared" si="2"/>
        <v>21017.28</v>
      </c>
      <c r="AA21" s="123">
        <v>0</v>
      </c>
      <c r="AB21" s="92"/>
      <c r="AC21" s="123">
        <v>0</v>
      </c>
      <c r="AD21" s="241">
        <f t="shared" si="3"/>
        <v>-100</v>
      </c>
      <c r="AE21" s="241">
        <f t="shared" si="4"/>
        <v>-100</v>
      </c>
      <c r="AF21" s="242"/>
      <c r="AG21" s="92"/>
      <c r="AH21" s="92"/>
      <c r="AI21" s="92"/>
      <c r="AJ21" s="92"/>
      <c r="AK21" s="92"/>
      <c r="AL21" s="92"/>
      <c r="AM21" s="92"/>
      <c r="AN21" s="92"/>
      <c r="AO21" s="92"/>
      <c r="AP21" s="265"/>
      <c r="AQ21" s="91"/>
      <c r="AR21" s="266"/>
      <c r="AS21" s="266"/>
      <c r="AT21" s="266"/>
      <c r="AU21" s="265"/>
      <c r="AV21" s="267"/>
      <c r="AW21" s="265"/>
      <c r="AX21" s="272"/>
      <c r="AY21" s="272"/>
      <c r="AZ21" s="272"/>
      <c r="BA21" s="272"/>
      <c r="BB21" s="273"/>
      <c r="BC21" s="273"/>
      <c r="BD21" s="273"/>
      <c r="BE21" s="274"/>
      <c r="BF21" s="273"/>
      <c r="BG21" s="273"/>
      <c r="BH21" s="273"/>
      <c r="BI21" s="273"/>
      <c r="BJ21" s="273"/>
      <c r="BK21" s="273"/>
      <c r="BL21" s="275"/>
      <c r="BM21" s="275"/>
      <c r="BN21" s="267"/>
      <c r="BO21" s="286"/>
      <c r="BP21" s="284"/>
      <c r="BQ21" s="286"/>
      <c r="BR21" s="284"/>
      <c r="BS21" s="287"/>
      <c r="BT21" s="284"/>
      <c r="BU21" s="287"/>
      <c r="BV21" s="287"/>
      <c r="BW21" s="284"/>
      <c r="BX21" s="284"/>
      <c r="BY21" s="304"/>
      <c r="BZ21" s="285"/>
      <c r="CA21" s="301"/>
      <c r="CB21" s="302"/>
      <c r="CC21" s="284"/>
      <c r="CD21" s="327"/>
      <c r="CE21" s="284"/>
      <c r="CF21" s="284"/>
      <c r="CG21" s="284"/>
      <c r="CH21" s="325"/>
      <c r="CI21" s="326"/>
      <c r="CJ21" s="326"/>
      <c r="CK21" s="326"/>
      <c r="CL21" s="326"/>
      <c r="CM21" s="326"/>
      <c r="CN21" s="326"/>
      <c r="CO21" s="326"/>
      <c r="CP21" s="339"/>
      <c r="CQ21" s="340"/>
      <c r="CR21" s="341"/>
      <c r="CS21" s="341"/>
      <c r="CT21" s="341"/>
      <c r="CU21" s="341"/>
      <c r="CV21" s="352"/>
      <c r="CW21" s="341"/>
      <c r="CX21" s="352"/>
      <c r="CY21" s="341"/>
      <c r="CZ21" s="341"/>
      <c r="DA21" s="341"/>
      <c r="DB21" s="341"/>
      <c r="DC21" s="341"/>
      <c r="DD21" s="362"/>
    </row>
    <row r="22" customHeight="1" spans="1:108">
      <c r="A22" s="56">
        <v>15</v>
      </c>
      <c r="B22" s="193" t="s">
        <v>162</v>
      </c>
      <c r="C22" s="187" t="s">
        <v>158</v>
      </c>
      <c r="D22" s="187"/>
      <c r="E22" s="188" t="s">
        <v>163</v>
      </c>
      <c r="F22" s="189" t="s">
        <v>160</v>
      </c>
      <c r="G22" s="192" t="s">
        <v>161</v>
      </c>
      <c r="H22" s="191" t="s">
        <v>120</v>
      </c>
      <c r="I22" s="206">
        <v>1</v>
      </c>
      <c r="J22" s="147"/>
      <c r="K22" s="147" t="s">
        <v>122</v>
      </c>
      <c r="L22" s="116">
        <v>43707</v>
      </c>
      <c r="M22" s="116">
        <v>43707</v>
      </c>
      <c r="N22" s="57">
        <v>5</v>
      </c>
      <c r="O22" s="123">
        <v>59829.05</v>
      </c>
      <c r="P22" s="123">
        <v>10569.97</v>
      </c>
      <c r="Q22" s="123"/>
      <c r="R22" s="123">
        <f t="shared" si="0"/>
        <v>10569.97</v>
      </c>
      <c r="S22" s="91"/>
      <c r="T22" s="123"/>
      <c r="U22" s="123"/>
      <c r="V22" s="123"/>
      <c r="W22" s="123">
        <f t="shared" si="1"/>
        <v>59829.05</v>
      </c>
      <c r="X22" s="123">
        <f t="shared" si="1"/>
        <v>10569.97</v>
      </c>
      <c r="Y22" s="123">
        <f t="shared" si="1"/>
        <v>0</v>
      </c>
      <c r="Z22" s="123">
        <f t="shared" si="2"/>
        <v>10569.97</v>
      </c>
      <c r="AA22" s="123">
        <v>0</v>
      </c>
      <c r="AB22" s="92"/>
      <c r="AC22" s="123">
        <v>0</v>
      </c>
      <c r="AD22" s="241">
        <f t="shared" si="3"/>
        <v>-100</v>
      </c>
      <c r="AE22" s="241">
        <f t="shared" si="4"/>
        <v>-100</v>
      </c>
      <c r="AF22" s="242"/>
      <c r="AG22" s="92"/>
      <c r="AH22" s="92"/>
      <c r="AI22" s="92"/>
      <c r="AJ22" s="92"/>
      <c r="AK22" s="92"/>
      <c r="AL22" s="92"/>
      <c r="AM22" s="92"/>
      <c r="AN22" s="92"/>
      <c r="AO22" s="92"/>
      <c r="AP22" s="265"/>
      <c r="AQ22" s="91"/>
      <c r="AR22" s="266"/>
      <c r="AS22" s="266"/>
      <c r="AT22" s="266"/>
      <c r="AU22" s="265"/>
      <c r="AV22" s="267"/>
      <c r="AW22" s="265"/>
      <c r="AX22" s="272"/>
      <c r="AY22" s="272"/>
      <c r="AZ22" s="272"/>
      <c r="BA22" s="272"/>
      <c r="BB22" s="273"/>
      <c r="BC22" s="273"/>
      <c r="BD22" s="273"/>
      <c r="BE22" s="274"/>
      <c r="BF22" s="273"/>
      <c r="BG22" s="273"/>
      <c r="BH22" s="273"/>
      <c r="BI22" s="273"/>
      <c r="BJ22" s="273"/>
      <c r="BK22" s="273"/>
      <c r="BL22" s="275"/>
      <c r="BM22" s="275"/>
      <c r="BN22" s="267"/>
      <c r="BO22" s="286"/>
      <c r="BP22" s="284"/>
      <c r="BQ22" s="286"/>
      <c r="BR22" s="284"/>
      <c r="BS22" s="287"/>
      <c r="BT22" s="284"/>
      <c r="BU22" s="287"/>
      <c r="BV22" s="287"/>
      <c r="BW22" s="284"/>
      <c r="BX22" s="284"/>
      <c r="BY22" s="304"/>
      <c r="BZ22" s="285"/>
      <c r="CA22" s="301"/>
      <c r="CB22" s="302"/>
      <c r="CC22" s="284"/>
      <c r="CD22" s="327"/>
      <c r="CE22" s="284"/>
      <c r="CF22" s="284"/>
      <c r="CG22" s="284"/>
      <c r="CH22" s="325"/>
      <c r="CI22" s="326"/>
      <c r="CJ22" s="326"/>
      <c r="CK22" s="326"/>
      <c r="CL22" s="326"/>
      <c r="CM22" s="326"/>
      <c r="CN22" s="326"/>
      <c r="CO22" s="326"/>
      <c r="CP22" s="339"/>
      <c r="CQ22" s="340"/>
      <c r="CR22" s="341"/>
      <c r="CS22" s="341"/>
      <c r="CT22" s="341"/>
      <c r="CU22" s="341"/>
      <c r="CV22" s="352"/>
      <c r="CW22" s="341"/>
      <c r="CX22" s="352"/>
      <c r="CY22" s="341"/>
      <c r="CZ22" s="341"/>
      <c r="DA22" s="341"/>
      <c r="DB22" s="341"/>
      <c r="DC22" s="341"/>
      <c r="DD22" s="362"/>
    </row>
    <row r="23" customHeight="1" spans="1:108">
      <c r="A23" s="56">
        <v>16</v>
      </c>
      <c r="B23" s="193" t="s">
        <v>164</v>
      </c>
      <c r="C23" s="187" t="s">
        <v>139</v>
      </c>
      <c r="D23" s="187"/>
      <c r="E23" s="188" t="s">
        <v>165</v>
      </c>
      <c r="F23" s="189" t="s">
        <v>144</v>
      </c>
      <c r="G23" s="192" t="s">
        <v>128</v>
      </c>
      <c r="H23" s="191" t="s">
        <v>120</v>
      </c>
      <c r="I23" s="206">
        <v>45</v>
      </c>
      <c r="J23" s="147"/>
      <c r="K23" s="147" t="s">
        <v>122</v>
      </c>
      <c r="L23" s="116">
        <v>44163</v>
      </c>
      <c r="M23" s="116">
        <v>44163</v>
      </c>
      <c r="N23" s="57">
        <v>5</v>
      </c>
      <c r="O23" s="123">
        <v>238938.05</v>
      </c>
      <c r="P23" s="123">
        <v>98960.02</v>
      </c>
      <c r="Q23" s="123"/>
      <c r="R23" s="123">
        <f t="shared" si="0"/>
        <v>98960.02</v>
      </c>
      <c r="S23" s="91"/>
      <c r="T23" s="123"/>
      <c r="U23" s="123"/>
      <c r="V23" s="123"/>
      <c r="W23" s="123">
        <f t="shared" si="1"/>
        <v>238938.05</v>
      </c>
      <c r="X23" s="123">
        <f t="shared" si="1"/>
        <v>98960.02</v>
      </c>
      <c r="Y23" s="123">
        <f t="shared" si="1"/>
        <v>0</v>
      </c>
      <c r="Z23" s="123">
        <f t="shared" si="2"/>
        <v>98960.02</v>
      </c>
      <c r="AA23" s="123">
        <v>0</v>
      </c>
      <c r="AB23" s="92"/>
      <c r="AC23" s="123">
        <v>0</v>
      </c>
      <c r="AD23" s="241">
        <f t="shared" si="3"/>
        <v>-100</v>
      </c>
      <c r="AE23" s="241">
        <f t="shared" si="4"/>
        <v>-100</v>
      </c>
      <c r="AF23" s="242"/>
      <c r="AG23" s="92"/>
      <c r="AH23" s="92"/>
      <c r="AI23" s="92"/>
      <c r="AJ23" s="92"/>
      <c r="AK23" s="92"/>
      <c r="AL23" s="92"/>
      <c r="AM23" s="92"/>
      <c r="AN23" s="92"/>
      <c r="AO23" s="92"/>
      <c r="AP23" s="265"/>
      <c r="AQ23" s="91"/>
      <c r="AR23" s="266"/>
      <c r="AS23" s="266"/>
      <c r="AT23" s="266"/>
      <c r="AU23" s="265"/>
      <c r="AV23" s="267"/>
      <c r="AW23" s="265"/>
      <c r="AX23" s="272"/>
      <c r="AY23" s="272"/>
      <c r="AZ23" s="272"/>
      <c r="BA23" s="272"/>
      <c r="BB23" s="273"/>
      <c r="BC23" s="273"/>
      <c r="BD23" s="273"/>
      <c r="BE23" s="274"/>
      <c r="BF23" s="273"/>
      <c r="BG23" s="273"/>
      <c r="BH23" s="273"/>
      <c r="BI23" s="273"/>
      <c r="BJ23" s="273"/>
      <c r="BK23" s="273"/>
      <c r="BL23" s="275"/>
      <c r="BM23" s="275"/>
      <c r="BN23" s="267"/>
      <c r="BO23" s="286"/>
      <c r="BP23" s="284"/>
      <c r="BQ23" s="286"/>
      <c r="BR23" s="284"/>
      <c r="BS23" s="287"/>
      <c r="BT23" s="284"/>
      <c r="BU23" s="287"/>
      <c r="BV23" s="287"/>
      <c r="BW23" s="284"/>
      <c r="BX23" s="284"/>
      <c r="BY23" s="304"/>
      <c r="BZ23" s="285"/>
      <c r="CA23" s="301"/>
      <c r="CB23" s="302"/>
      <c r="CC23" s="284"/>
      <c r="CD23" s="327"/>
      <c r="CE23" s="284"/>
      <c r="CF23" s="284"/>
      <c r="CG23" s="284"/>
      <c r="CH23" s="325"/>
      <c r="CI23" s="326"/>
      <c r="CJ23" s="326"/>
      <c r="CK23" s="326"/>
      <c r="CL23" s="326"/>
      <c r="CM23" s="326"/>
      <c r="CN23" s="326"/>
      <c r="CO23" s="326"/>
      <c r="CP23" s="339"/>
      <c r="CQ23" s="340"/>
      <c r="CR23" s="341"/>
      <c r="CS23" s="341"/>
      <c r="CT23" s="341"/>
      <c r="CU23" s="341"/>
      <c r="CV23" s="352"/>
      <c r="CW23" s="341"/>
      <c r="CX23" s="352"/>
      <c r="CY23" s="341"/>
      <c r="CZ23" s="341"/>
      <c r="DA23" s="341"/>
      <c r="DB23" s="341"/>
      <c r="DC23" s="341"/>
      <c r="DD23" s="362"/>
    </row>
    <row r="24" customHeight="1" spans="1:108">
      <c r="A24" s="56">
        <v>17</v>
      </c>
      <c r="B24" s="193" t="s">
        <v>166</v>
      </c>
      <c r="C24" s="187" t="s">
        <v>139</v>
      </c>
      <c r="D24" s="187"/>
      <c r="E24" s="188" t="s">
        <v>167</v>
      </c>
      <c r="F24" s="189" t="s">
        <v>147</v>
      </c>
      <c r="G24" s="192" t="s">
        <v>128</v>
      </c>
      <c r="H24" s="191" t="s">
        <v>120</v>
      </c>
      <c r="I24" s="206">
        <v>71</v>
      </c>
      <c r="J24" s="147"/>
      <c r="K24" s="147" t="s">
        <v>122</v>
      </c>
      <c r="L24" s="116">
        <v>44163</v>
      </c>
      <c r="M24" s="116">
        <v>44163</v>
      </c>
      <c r="N24" s="57">
        <v>5</v>
      </c>
      <c r="O24" s="123">
        <v>408407.08</v>
      </c>
      <c r="P24" s="123">
        <v>169148.43</v>
      </c>
      <c r="Q24" s="123"/>
      <c r="R24" s="123">
        <f t="shared" si="0"/>
        <v>169148.43</v>
      </c>
      <c r="S24" s="91"/>
      <c r="T24" s="123"/>
      <c r="U24" s="123"/>
      <c r="V24" s="123"/>
      <c r="W24" s="123">
        <f t="shared" ref="W24:Y35" si="25">T24+O24</f>
        <v>408407.08</v>
      </c>
      <c r="X24" s="123">
        <f t="shared" si="25"/>
        <v>169148.43</v>
      </c>
      <c r="Y24" s="123">
        <f t="shared" si="25"/>
        <v>0</v>
      </c>
      <c r="Z24" s="123">
        <f t="shared" si="2"/>
        <v>169148.43</v>
      </c>
      <c r="AA24" s="123">
        <v>0</v>
      </c>
      <c r="AB24" s="92"/>
      <c r="AC24" s="123">
        <v>0</v>
      </c>
      <c r="AD24" s="241">
        <f t="shared" si="3"/>
        <v>-100</v>
      </c>
      <c r="AE24" s="241">
        <f t="shared" si="4"/>
        <v>-100</v>
      </c>
      <c r="AF24" s="242"/>
      <c r="AG24" s="92"/>
      <c r="AH24" s="92"/>
      <c r="AI24" s="92"/>
      <c r="AJ24" s="92"/>
      <c r="AK24" s="92"/>
      <c r="AL24" s="92"/>
      <c r="AM24" s="92"/>
      <c r="AN24" s="92"/>
      <c r="AO24" s="92"/>
      <c r="AP24" s="265"/>
      <c r="AQ24" s="91"/>
      <c r="AR24" s="266"/>
      <c r="AS24" s="266"/>
      <c r="AT24" s="266"/>
      <c r="AU24" s="265"/>
      <c r="AV24" s="267"/>
      <c r="AW24" s="265"/>
      <c r="AX24" s="272"/>
      <c r="AY24" s="272"/>
      <c r="AZ24" s="272"/>
      <c r="BA24" s="272"/>
      <c r="BB24" s="273"/>
      <c r="BC24" s="273"/>
      <c r="BD24" s="273"/>
      <c r="BE24" s="274"/>
      <c r="BF24" s="273"/>
      <c r="BG24" s="273"/>
      <c r="BH24" s="273"/>
      <c r="BI24" s="273"/>
      <c r="BJ24" s="273"/>
      <c r="BK24" s="273"/>
      <c r="BL24" s="275"/>
      <c r="BM24" s="275"/>
      <c r="BN24" s="267"/>
      <c r="BO24" s="286"/>
      <c r="BP24" s="284"/>
      <c r="BQ24" s="286"/>
      <c r="BR24" s="284"/>
      <c r="BS24" s="287"/>
      <c r="BT24" s="284"/>
      <c r="BU24" s="287"/>
      <c r="BV24" s="287"/>
      <c r="BW24" s="284"/>
      <c r="BX24" s="284"/>
      <c r="BY24" s="304"/>
      <c r="BZ24" s="285"/>
      <c r="CA24" s="301"/>
      <c r="CB24" s="302"/>
      <c r="CC24" s="284"/>
      <c r="CD24" s="327"/>
      <c r="CE24" s="284"/>
      <c r="CF24" s="284"/>
      <c r="CG24" s="284"/>
      <c r="CH24" s="325"/>
      <c r="CI24" s="326"/>
      <c r="CJ24" s="326"/>
      <c r="CK24" s="326"/>
      <c r="CL24" s="326"/>
      <c r="CM24" s="326"/>
      <c r="CN24" s="326"/>
      <c r="CO24" s="326"/>
      <c r="CP24" s="339"/>
      <c r="CQ24" s="340"/>
      <c r="CR24" s="341"/>
      <c r="CS24" s="341"/>
      <c r="CT24" s="341"/>
      <c r="CU24" s="341"/>
      <c r="CV24" s="352"/>
      <c r="CW24" s="341"/>
      <c r="CX24" s="352"/>
      <c r="CY24" s="341"/>
      <c r="CZ24" s="341"/>
      <c r="DA24" s="341"/>
      <c r="DB24" s="341"/>
      <c r="DC24" s="341"/>
      <c r="DD24" s="362"/>
    </row>
    <row r="25" customHeight="1" spans="1:108">
      <c r="A25" s="56">
        <v>18</v>
      </c>
      <c r="B25" s="193" t="s">
        <v>168</v>
      </c>
      <c r="C25" s="187" t="s">
        <v>139</v>
      </c>
      <c r="D25" s="187"/>
      <c r="E25" s="188" t="s">
        <v>169</v>
      </c>
      <c r="F25" s="189" t="s">
        <v>144</v>
      </c>
      <c r="G25" s="192" t="s">
        <v>128</v>
      </c>
      <c r="H25" s="191" t="s">
        <v>120</v>
      </c>
      <c r="I25" s="206">
        <v>27</v>
      </c>
      <c r="J25" s="147"/>
      <c r="K25" s="147" t="s">
        <v>122</v>
      </c>
      <c r="L25" s="116">
        <v>44163</v>
      </c>
      <c r="M25" s="116">
        <v>44163</v>
      </c>
      <c r="N25" s="57">
        <v>5</v>
      </c>
      <c r="O25" s="123">
        <v>148141.59</v>
      </c>
      <c r="P25" s="123">
        <v>61355.13</v>
      </c>
      <c r="Q25" s="123"/>
      <c r="R25" s="123">
        <f t="shared" si="0"/>
        <v>61355.13</v>
      </c>
      <c r="S25" s="91"/>
      <c r="T25" s="123"/>
      <c r="U25" s="123"/>
      <c r="V25" s="123"/>
      <c r="W25" s="123">
        <f t="shared" si="25"/>
        <v>148141.59</v>
      </c>
      <c r="X25" s="123">
        <f t="shared" si="25"/>
        <v>61355.13</v>
      </c>
      <c r="Y25" s="123">
        <f t="shared" si="25"/>
        <v>0</v>
      </c>
      <c r="Z25" s="123">
        <f t="shared" si="2"/>
        <v>61355.13</v>
      </c>
      <c r="AA25" s="123">
        <v>0</v>
      </c>
      <c r="AB25" s="92"/>
      <c r="AC25" s="123">
        <v>0</v>
      </c>
      <c r="AD25" s="241">
        <f t="shared" si="3"/>
        <v>-100</v>
      </c>
      <c r="AE25" s="241">
        <f t="shared" si="4"/>
        <v>-100</v>
      </c>
      <c r="AF25" s="242"/>
      <c r="AG25" s="92"/>
      <c r="AH25" s="92"/>
      <c r="AI25" s="92"/>
      <c r="AJ25" s="92"/>
      <c r="AK25" s="92"/>
      <c r="AL25" s="92"/>
      <c r="AM25" s="92"/>
      <c r="AN25" s="92"/>
      <c r="AO25" s="92"/>
      <c r="AP25" s="265"/>
      <c r="AQ25" s="91"/>
      <c r="AR25" s="266"/>
      <c r="AS25" s="266"/>
      <c r="AT25" s="266"/>
      <c r="AU25" s="265"/>
      <c r="AV25" s="267"/>
      <c r="AW25" s="265"/>
      <c r="AX25" s="272"/>
      <c r="AY25" s="272"/>
      <c r="AZ25" s="272"/>
      <c r="BA25" s="272"/>
      <c r="BB25" s="273"/>
      <c r="BC25" s="273"/>
      <c r="BD25" s="273"/>
      <c r="BE25" s="274"/>
      <c r="BF25" s="273"/>
      <c r="BG25" s="273"/>
      <c r="BH25" s="273"/>
      <c r="BI25" s="273"/>
      <c r="BJ25" s="273"/>
      <c r="BK25" s="273"/>
      <c r="BL25" s="275"/>
      <c r="BM25" s="275"/>
      <c r="BN25" s="267"/>
      <c r="BO25" s="286"/>
      <c r="BP25" s="284"/>
      <c r="BQ25" s="286"/>
      <c r="BR25" s="284"/>
      <c r="BS25" s="287"/>
      <c r="BT25" s="284"/>
      <c r="BU25" s="287"/>
      <c r="BV25" s="287"/>
      <c r="BW25" s="284"/>
      <c r="BX25" s="284"/>
      <c r="BY25" s="304"/>
      <c r="BZ25" s="285"/>
      <c r="CA25" s="301"/>
      <c r="CB25" s="302"/>
      <c r="CC25" s="284"/>
      <c r="CD25" s="327"/>
      <c r="CE25" s="284"/>
      <c r="CF25" s="284"/>
      <c r="CG25" s="284"/>
      <c r="CH25" s="325"/>
      <c r="CI25" s="326"/>
      <c r="CJ25" s="326"/>
      <c r="CK25" s="326"/>
      <c r="CL25" s="326"/>
      <c r="CM25" s="326"/>
      <c r="CN25" s="326"/>
      <c r="CO25" s="326"/>
      <c r="CP25" s="339"/>
      <c r="CQ25" s="340"/>
      <c r="CR25" s="341"/>
      <c r="CS25" s="341"/>
      <c r="CT25" s="341"/>
      <c r="CU25" s="341"/>
      <c r="CV25" s="352"/>
      <c r="CW25" s="341"/>
      <c r="CX25" s="352"/>
      <c r="CY25" s="341"/>
      <c r="CZ25" s="341"/>
      <c r="DA25" s="341"/>
      <c r="DB25" s="341"/>
      <c r="DC25" s="341"/>
      <c r="DD25" s="362"/>
    </row>
    <row r="26" customHeight="1" spans="1:108">
      <c r="A26" s="56">
        <v>19</v>
      </c>
      <c r="B26" s="193" t="s">
        <v>170</v>
      </c>
      <c r="C26" s="187" t="s">
        <v>139</v>
      </c>
      <c r="D26" s="187"/>
      <c r="E26" s="188" t="s">
        <v>171</v>
      </c>
      <c r="F26" s="189" t="s">
        <v>170</v>
      </c>
      <c r="G26" s="192" t="s">
        <v>172</v>
      </c>
      <c r="H26" s="191" t="s">
        <v>120</v>
      </c>
      <c r="I26" s="206">
        <v>1</v>
      </c>
      <c r="J26" s="147"/>
      <c r="K26" s="147" t="s">
        <v>122</v>
      </c>
      <c r="L26" s="116">
        <v>44194</v>
      </c>
      <c r="M26" s="116">
        <v>44194</v>
      </c>
      <c r="N26" s="57">
        <v>5</v>
      </c>
      <c r="O26" s="123">
        <v>471681.42</v>
      </c>
      <c r="P26" s="123">
        <v>202822.98</v>
      </c>
      <c r="Q26" s="123"/>
      <c r="R26" s="123">
        <f t="shared" si="0"/>
        <v>202822.98</v>
      </c>
      <c r="S26" s="91"/>
      <c r="T26" s="123"/>
      <c r="U26" s="123"/>
      <c r="V26" s="123"/>
      <c r="W26" s="123">
        <f t="shared" si="25"/>
        <v>471681.42</v>
      </c>
      <c r="X26" s="123">
        <f t="shared" si="25"/>
        <v>202822.98</v>
      </c>
      <c r="Y26" s="123">
        <f t="shared" si="25"/>
        <v>0</v>
      </c>
      <c r="Z26" s="123">
        <f t="shared" si="2"/>
        <v>202822.98</v>
      </c>
      <c r="AA26" s="123">
        <v>0</v>
      </c>
      <c r="AB26" s="92" t="s">
        <v>123</v>
      </c>
      <c r="AC26" s="123">
        <v>0</v>
      </c>
      <c r="AD26" s="241">
        <f t="shared" si="3"/>
        <v>-100</v>
      </c>
      <c r="AE26" s="241">
        <f t="shared" si="4"/>
        <v>-100</v>
      </c>
      <c r="AF26" s="243" t="s">
        <v>173</v>
      </c>
      <c r="AG26" s="92"/>
      <c r="AH26" s="92"/>
      <c r="AI26" s="92"/>
      <c r="AJ26" s="92"/>
      <c r="AK26" s="92"/>
      <c r="AL26" s="92"/>
      <c r="AM26" s="92"/>
      <c r="AN26" s="92"/>
      <c r="AO26" s="92"/>
      <c r="AP26" s="265"/>
      <c r="AQ26" s="91"/>
      <c r="AR26" s="266"/>
      <c r="AS26" s="266"/>
      <c r="AT26" s="266"/>
      <c r="AU26" s="265" t="s">
        <v>124</v>
      </c>
      <c r="AV26" s="267" t="str">
        <f>IF(A26="","",IF(CH26&lt;&gt;0,"市场法",IF(CO26&lt;&gt;0,"报废设备评估",IF(DD26&lt;&gt;0,"进口设备评估","国产设备评估"))))</f>
        <v>国产设备评估</v>
      </c>
      <c r="AW26" s="265" t="str">
        <f>AP26&amp;AV26</f>
        <v>国产设备评估</v>
      </c>
      <c r="AX26" s="272"/>
      <c r="AY26" s="272"/>
      <c r="AZ26" s="272"/>
      <c r="BA26" s="272"/>
      <c r="BB26" s="273"/>
      <c r="BC26" s="273"/>
      <c r="BD26" s="273"/>
      <c r="BE26" s="274"/>
      <c r="BF26" s="273"/>
      <c r="BG26" s="273"/>
      <c r="BH26" s="273"/>
      <c r="BI26" s="273"/>
      <c r="BJ26" s="273"/>
      <c r="BK26" s="273"/>
      <c r="BL26" s="275"/>
      <c r="BM26" s="275"/>
      <c r="BN26" s="267">
        <f>IFERROR(IF(AV26="进口设备评估",CU26,IF(COUNTA(BC26,BE26,BG26,BI26,BK26,BM26)=0,BA26,(ROUND(BA26*100^COUNTA(BC26,BE26,BG26,BI26,BK26,BM26)/PRODUCT(BC26,BE26,BG26,BI26,BK26,BM26),0)))),0)</f>
        <v>0</v>
      </c>
      <c r="BO26" s="286"/>
      <c r="BP26" s="284">
        <f>ROUND(IF(AV26="进口设备评估",CU26,BN26)*BO26,0)</f>
        <v>0</v>
      </c>
      <c r="BQ26" s="286"/>
      <c r="BR26" s="284">
        <f>ROUND(IF(AV26="进口设备评估",CU26,BN26)*BQ26,0)</f>
        <v>0</v>
      </c>
      <c r="BS26" s="287"/>
      <c r="BT26" s="284">
        <f>ROUND(IF(AV26="进口设备评估",CU26,BN26)*BS26,0)</f>
        <v>0</v>
      </c>
      <c r="BU26" s="287"/>
      <c r="BV26" s="287"/>
      <c r="BW26" s="284">
        <f>ROUND(IF(AV26="进口设备评估",CU26,(BN26+BP26+BT26+BR26))*BU26,0)</f>
        <v>0</v>
      </c>
      <c r="BX26" s="284">
        <f>ROUND(IF(AV26="进口设备评估",CU26,(BN26+BP26+BT26+BR26))*BV26,0)</f>
        <v>0</v>
      </c>
      <c r="BY26" s="304"/>
      <c r="BZ26" s="285"/>
      <c r="CA26" s="301">
        <f>ROUND(IF(AV26="进口设备评估",(CU26+CW26+CY26+CZ26+BP26+BR26+BT26+BW26),(BN26+BP26+BT26+BR26+BW26))*BY26*BZ26*1/2,0)</f>
        <v>0</v>
      </c>
      <c r="CB26" s="302">
        <f>ROUND(IF(AV26="进口设备评估",(BP26+BT26+BR26)/(1+[1]基准日费率!$C$4)*[1]基准日费率!$C$4+BW26-BX26+CZ26+DA26/(1+[1]基准日费率!$C$5)*[1]基准日费率!$C$5+机器设备!DB26/(1+[1]基准日费率!$C$5)*[1]基准日费率!$C$5,(BP26+BT26+BR26)/(1+[1]基准日费率!$C$4)*[1]基准日费率!$C$4+BW26-BX26+BN26/(1+[1]基准日费率!$C$3)*[1]基准日费率!$C$3),0)</f>
        <v>0</v>
      </c>
      <c r="CC26" s="284">
        <f>ROUND(IF(AV26="进口设备评估",IF(AU26="否",DD26+BP26+BR26+BT26+BW26+CA26-CB26,DD26+BP26+BR26+BT26+BW26+CA26),IF(AU26="否",BN26+BP26+BT26+BR26+BW26+CA26-CB26,BN26+BP26+BT26+BR26+BW26+CA26)),0)</f>
        <v>0</v>
      </c>
      <c r="CD26" s="327"/>
      <c r="CE26" s="284">
        <f>IF(A26="","",ROUND((INT([1]封面!F$9&amp;"/"&amp;[1]封面!H$9&amp;"/"&amp;[1]封面!J$9)-M26)/365,2))</f>
        <v>3.01</v>
      </c>
      <c r="CF26" s="284" t="str">
        <f>IF(A26="","",IF(CH26=0,IF(CD26="","",ROUND(CD26-CE26,0)),""))</f>
        <v/>
      </c>
      <c r="CG26" s="284" t="str">
        <f>IF(A26="","",IF(CH26="",IF(CD26="","",ROUND(CF26/(CE26+CF26)*100,0)),""))</f>
        <v/>
      </c>
      <c r="CH26" s="325"/>
      <c r="CI26" s="326"/>
      <c r="CJ26" s="326"/>
      <c r="CK26" s="326"/>
      <c r="CL26" s="326"/>
      <c r="CM26" s="326"/>
      <c r="CN26" s="326"/>
      <c r="CO26" s="326"/>
      <c r="CP26" s="339"/>
      <c r="CQ26" s="340"/>
      <c r="CR26" s="341">
        <f>ROUND(CP26*CQ26,0)</f>
        <v>0</v>
      </c>
      <c r="CS26" s="341">
        <f>ROUND((CP26+CR26)/(1-$CS$7)*$CS$7,0)</f>
        <v>0</v>
      </c>
      <c r="CT26" s="341">
        <f>ROUND(CP26+CR26+CS26,0)</f>
        <v>0</v>
      </c>
      <c r="CU26" s="341">
        <f>ROUND(CT26*[1]基准日费率!$F$3,0)</f>
        <v>0</v>
      </c>
      <c r="CV26" s="352"/>
      <c r="CW26" s="341">
        <f>ROUND(CU26*CV26,0)</f>
        <v>0</v>
      </c>
      <c r="CX26" s="352"/>
      <c r="CY26" s="341">
        <f>ROUND((CU26+CW26)/(1-CX26)*CX26,0)</f>
        <v>0</v>
      </c>
      <c r="CZ26" s="341">
        <f>ROUND((CU26+CW26+CY26)*[1]基准日费率!$C$3,0)</f>
        <v>0</v>
      </c>
      <c r="DA26" s="341">
        <f>ROUND(CP26*[1]基准日费率!$F$3*$DA$7,0)</f>
        <v>0</v>
      </c>
      <c r="DB26" s="341">
        <f>ROUND(CU26*$DB$7,0)</f>
        <v>0</v>
      </c>
      <c r="DC26" s="341">
        <f>ROUND(CU26*$DC$7,0)</f>
        <v>0</v>
      </c>
      <c r="DD26" s="362">
        <f>ROUND(CU26+CW26+CY26+CZ26+DA26+DB26+DC26,0)</f>
        <v>0</v>
      </c>
    </row>
    <row r="27" customHeight="1" spans="1:108">
      <c r="A27" s="56">
        <v>20</v>
      </c>
      <c r="B27" s="193" t="s">
        <v>174</v>
      </c>
      <c r="C27" s="187" t="s">
        <v>139</v>
      </c>
      <c r="D27" s="187"/>
      <c r="E27" s="188" t="s">
        <v>175</v>
      </c>
      <c r="F27" s="189" t="s">
        <v>174</v>
      </c>
      <c r="G27" s="192" t="s">
        <v>172</v>
      </c>
      <c r="H27" s="191" t="s">
        <v>120</v>
      </c>
      <c r="I27" s="206">
        <v>1</v>
      </c>
      <c r="J27" s="147"/>
      <c r="K27" s="147" t="s">
        <v>122</v>
      </c>
      <c r="L27" s="116">
        <v>44194</v>
      </c>
      <c r="M27" s="116">
        <v>44194</v>
      </c>
      <c r="N27" s="57">
        <v>5</v>
      </c>
      <c r="O27" s="123">
        <v>382300.89</v>
      </c>
      <c r="P27" s="123">
        <v>164389.29</v>
      </c>
      <c r="Q27" s="123"/>
      <c r="R27" s="123">
        <f t="shared" si="0"/>
        <v>164389.29</v>
      </c>
      <c r="S27" s="91"/>
      <c r="T27" s="123"/>
      <c r="U27" s="123"/>
      <c r="V27" s="123"/>
      <c r="W27" s="123">
        <f t="shared" si="25"/>
        <v>382300.89</v>
      </c>
      <c r="X27" s="123">
        <f t="shared" si="25"/>
        <v>164389.29</v>
      </c>
      <c r="Y27" s="123">
        <f t="shared" si="25"/>
        <v>0</v>
      </c>
      <c r="Z27" s="123">
        <f t="shared" si="2"/>
        <v>164389.29</v>
      </c>
      <c r="AA27" s="123">
        <v>0</v>
      </c>
      <c r="AB27" s="92" t="s">
        <v>123</v>
      </c>
      <c r="AC27" s="123">
        <v>0</v>
      </c>
      <c r="AD27" s="241">
        <f t="shared" si="3"/>
        <v>-100</v>
      </c>
      <c r="AE27" s="241">
        <f t="shared" si="4"/>
        <v>-100</v>
      </c>
      <c r="AF27" s="243" t="s">
        <v>173</v>
      </c>
      <c r="AG27" s="92"/>
      <c r="AH27" s="92"/>
      <c r="AI27" s="92"/>
      <c r="AJ27" s="92"/>
      <c r="AK27" s="92"/>
      <c r="AL27" s="92"/>
      <c r="AM27" s="92"/>
      <c r="AN27" s="92"/>
      <c r="AO27" s="92"/>
      <c r="AP27" s="265"/>
      <c r="AQ27" s="91"/>
      <c r="AR27" s="268"/>
      <c r="AS27" s="268"/>
      <c r="AT27" s="268"/>
      <c r="AU27" s="265" t="s">
        <v>124</v>
      </c>
      <c r="AV27" s="267" t="str">
        <f>IF(A27="","",IF(CH27&lt;&gt;0,"市场法",IF(CO27&lt;&gt;0,"报废设备评估",IF(DD27&lt;&gt;0,"进口设备评估","国产设备评估"))))</f>
        <v>国产设备评估</v>
      </c>
      <c r="AW27" s="265" t="str">
        <f>AP27&amp;AV27</f>
        <v>国产设备评估</v>
      </c>
      <c r="AX27" s="56"/>
      <c r="AY27" s="56"/>
      <c r="AZ27" s="56"/>
      <c r="BA27" s="56"/>
      <c r="BB27" s="206"/>
      <c r="BC27" s="206"/>
      <c r="BD27" s="206"/>
      <c r="BE27" s="274"/>
      <c r="BF27" s="206"/>
      <c r="BG27" s="206"/>
      <c r="BH27" s="206"/>
      <c r="BI27" s="206"/>
      <c r="BJ27" s="206"/>
      <c r="BK27" s="206"/>
      <c r="BL27" s="276"/>
      <c r="BM27" s="276"/>
      <c r="BN27" s="267">
        <f>IFERROR(IF(AV27="进口设备评估",CU27,IF(COUNTA(BC27,BE27,BG27,BI27,BK27,BM27)=0,BA27,(ROUND(BA27*100^COUNTA(BC27,BE27,BG27,BI27,BK27,BM27)/PRODUCT(BC27,BE27,BG27,BI27,BK27,BM27),0)))),0)</f>
        <v>0</v>
      </c>
      <c r="BO27" s="286"/>
      <c r="BP27" s="284">
        <f>ROUND(IF(AV27="进口设备评估",CU27,BN27)*BO27,0)</f>
        <v>0</v>
      </c>
      <c r="BQ27" s="286"/>
      <c r="BR27" s="284">
        <f>ROUND(IF(AV27="进口设备评估",CU27,BN27)*BQ27,0)</f>
        <v>0</v>
      </c>
      <c r="BS27" s="287"/>
      <c r="BT27" s="284">
        <f>ROUND(IF(AV27="进口设备评估",CU27,BN27)*BS27,0)</f>
        <v>0</v>
      </c>
      <c r="BU27" s="287"/>
      <c r="BV27" s="287"/>
      <c r="BW27" s="284">
        <f>ROUND(IF(AV27="进口设备评估",CU27,(BN27+BP27+BT27+BR27))*BU27,0)</f>
        <v>0</v>
      </c>
      <c r="BX27" s="284">
        <f>ROUND(IF(AV27="进口设备评估",CU27,(BN27+BP27+BT27+BR27))*BV27,0)</f>
        <v>0</v>
      </c>
      <c r="BY27" s="304"/>
      <c r="BZ27" s="285"/>
      <c r="CA27" s="301">
        <f>ROUND(IF(AV27="进口设备评估",(CU27+CW27+CY27+CZ27+BP27+BR27+BT27+BW27),(BN27+BP27+BT27+BR27+BW27))*BY27*BZ27*1/2,0)</f>
        <v>0</v>
      </c>
      <c r="CB27" s="302">
        <f>ROUND(IF(AV27="进口设备评估",(BP27+BT27+BR27)/(1+[1]基准日费率!$C$4)*[1]基准日费率!$C$4+BW27-BX27+CZ27+DA27/(1+[1]基准日费率!$C$5)*[1]基准日费率!$C$5+机器设备!DB27/(1+[1]基准日费率!$C$5)*[1]基准日费率!$C$5,(BP27+BT27+BR27)/(1+[1]基准日费率!$C$4)*[1]基准日费率!$C$4+BW27-BX27+BN27/(1+[1]基准日费率!$C$3)*[1]基准日费率!$C$3),0)</f>
        <v>0</v>
      </c>
      <c r="CC27" s="284">
        <f>ROUND(IF(AV27="进口设备评估",IF(AU27="否",DD27+BP27+BR27+BT27+BW27+CA27-CB27,DD27+BP27+BR27+BT27+BW27+CA27),IF(AU27="否",BN27+BP27+BT27+BR27+BW27+CA27-CB27,BN27+BP27+BT27+BR27+BW27+CA27)),0)</f>
        <v>0</v>
      </c>
      <c r="CD27" s="327"/>
      <c r="CE27" s="284">
        <f>IF(A27="","",ROUND((INT([1]封面!F$9&amp;"/"&amp;[1]封面!H$9&amp;"/"&amp;[1]封面!J$9)-M27)/365,2))</f>
        <v>3.01</v>
      </c>
      <c r="CF27" s="284" t="str">
        <f>IF(A27="","",IF(CH27=0,IF(CD27="","",ROUND(CD27-CE27,0)),""))</f>
        <v/>
      </c>
      <c r="CG27" s="284" t="str">
        <f>IF(A27="","",IF(CH27="",IF(CD27="","",ROUND(CF27/(CE27+CF27)*100,0)),""))</f>
        <v/>
      </c>
      <c r="CH27" s="325"/>
      <c r="CI27" s="326"/>
      <c r="CJ27" s="326"/>
      <c r="CK27" s="326"/>
      <c r="CL27" s="326"/>
      <c r="CM27" s="326"/>
      <c r="CN27" s="326"/>
      <c r="CO27" s="326"/>
      <c r="CP27" s="339"/>
      <c r="CQ27" s="340"/>
      <c r="CR27" s="341">
        <f>ROUND(CP27*CQ27,0)</f>
        <v>0</v>
      </c>
      <c r="CS27" s="341">
        <f>ROUND((CP27+CR27)/(1-$CS$7)*$CS$7,0)</f>
        <v>0</v>
      </c>
      <c r="CT27" s="341">
        <f>ROUND(CP27+CR27+CS27,0)</f>
        <v>0</v>
      </c>
      <c r="CU27" s="341">
        <f>ROUND(CT27*[1]基准日费率!$F$3,0)</f>
        <v>0</v>
      </c>
      <c r="CV27" s="352"/>
      <c r="CW27" s="341">
        <f>ROUND(CU27*CV27,0)</f>
        <v>0</v>
      </c>
      <c r="CX27" s="352"/>
      <c r="CY27" s="341">
        <f>ROUND((CU27+CW27)/(1-CX27)*CX27,0)</f>
        <v>0</v>
      </c>
      <c r="CZ27" s="341">
        <f>ROUND((CU27+CW27+CY27)*[1]基准日费率!$C$3,0)</f>
        <v>0</v>
      </c>
      <c r="DA27" s="341">
        <f>ROUND(CP27*[1]基准日费率!$F$3*$DA$7,0)</f>
        <v>0</v>
      </c>
      <c r="DB27" s="341">
        <f>ROUND(CU27*$DB$7,0)</f>
        <v>0</v>
      </c>
      <c r="DC27" s="341">
        <f>ROUND(CU27*$DC$7,0)</f>
        <v>0</v>
      </c>
      <c r="DD27" s="362">
        <f>ROUND(CU27+CW27+CY27+CZ27+DA27+DB27+DC27,0)</f>
        <v>0</v>
      </c>
    </row>
    <row r="28" customHeight="1" spans="1:108">
      <c r="A28" s="56">
        <v>21</v>
      </c>
      <c r="B28" s="193" t="s">
        <v>176</v>
      </c>
      <c r="C28" s="187" t="s">
        <v>139</v>
      </c>
      <c r="D28" s="187"/>
      <c r="E28" s="188" t="s">
        <v>177</v>
      </c>
      <c r="F28" s="189" t="s">
        <v>176</v>
      </c>
      <c r="G28" s="192" t="s">
        <v>172</v>
      </c>
      <c r="H28" s="191" t="s">
        <v>120</v>
      </c>
      <c r="I28" s="206">
        <v>1</v>
      </c>
      <c r="J28" s="147"/>
      <c r="K28" s="147" t="s">
        <v>122</v>
      </c>
      <c r="L28" s="116">
        <v>44194</v>
      </c>
      <c r="M28" s="116">
        <v>44194</v>
      </c>
      <c r="N28" s="57">
        <v>5</v>
      </c>
      <c r="O28" s="123">
        <v>471681.42</v>
      </c>
      <c r="P28" s="123">
        <v>202822.98</v>
      </c>
      <c r="Q28" s="123"/>
      <c r="R28" s="123">
        <f t="shared" si="0"/>
        <v>202822.98</v>
      </c>
      <c r="S28" s="91"/>
      <c r="T28" s="123"/>
      <c r="U28" s="123"/>
      <c r="V28" s="123"/>
      <c r="W28" s="123">
        <f t="shared" si="25"/>
        <v>471681.42</v>
      </c>
      <c r="X28" s="123">
        <f t="shared" si="25"/>
        <v>202822.98</v>
      </c>
      <c r="Y28" s="123">
        <f t="shared" si="25"/>
        <v>0</v>
      </c>
      <c r="Z28" s="123">
        <f t="shared" si="2"/>
        <v>202822.98</v>
      </c>
      <c r="AA28" s="123">
        <v>0</v>
      </c>
      <c r="AB28" s="92"/>
      <c r="AC28" s="123">
        <v>0</v>
      </c>
      <c r="AD28" s="241">
        <f t="shared" si="3"/>
        <v>-100</v>
      </c>
      <c r="AE28" s="241">
        <f t="shared" si="4"/>
        <v>-100</v>
      </c>
      <c r="AF28" s="243" t="s">
        <v>173</v>
      </c>
      <c r="AG28" s="92"/>
      <c r="AH28" s="92"/>
      <c r="AI28" s="92"/>
      <c r="AJ28" s="92"/>
      <c r="AK28" s="92"/>
      <c r="AL28" s="92"/>
      <c r="AM28" s="92"/>
      <c r="AN28" s="92"/>
      <c r="AO28" s="92"/>
      <c r="AP28" s="265"/>
      <c r="AQ28" s="91"/>
      <c r="AR28" s="268"/>
      <c r="AS28" s="268"/>
      <c r="AT28" s="268"/>
      <c r="AU28" s="265"/>
      <c r="AV28" s="267"/>
      <c r="AW28" s="265"/>
      <c r="AX28" s="56"/>
      <c r="AY28" s="56"/>
      <c r="AZ28" s="56"/>
      <c r="BA28" s="56"/>
      <c r="BB28" s="206"/>
      <c r="BC28" s="206"/>
      <c r="BD28" s="206"/>
      <c r="BE28" s="274"/>
      <c r="BF28" s="206"/>
      <c r="BG28" s="206"/>
      <c r="BH28" s="206"/>
      <c r="BI28" s="206"/>
      <c r="BJ28" s="206"/>
      <c r="BK28" s="206"/>
      <c r="BL28" s="276"/>
      <c r="BM28" s="276"/>
      <c r="BN28" s="267"/>
      <c r="BO28" s="286"/>
      <c r="BP28" s="284"/>
      <c r="BQ28" s="286"/>
      <c r="BR28" s="284"/>
      <c r="BS28" s="287"/>
      <c r="BT28" s="284"/>
      <c r="BU28" s="287"/>
      <c r="BV28" s="287"/>
      <c r="BW28" s="284"/>
      <c r="BX28" s="284"/>
      <c r="BY28" s="304"/>
      <c r="BZ28" s="285"/>
      <c r="CA28" s="301"/>
      <c r="CB28" s="302"/>
      <c r="CC28" s="284"/>
      <c r="CD28" s="327"/>
      <c r="CE28" s="284"/>
      <c r="CF28" s="284"/>
      <c r="CG28" s="284"/>
      <c r="CH28" s="325"/>
      <c r="CI28" s="326"/>
      <c r="CJ28" s="326"/>
      <c r="CK28" s="326"/>
      <c r="CL28" s="326"/>
      <c r="CM28" s="326"/>
      <c r="CN28" s="326"/>
      <c r="CO28" s="326"/>
      <c r="CP28" s="339"/>
      <c r="CQ28" s="340"/>
      <c r="CR28" s="341"/>
      <c r="CS28" s="341"/>
      <c r="CT28" s="341"/>
      <c r="CU28" s="341"/>
      <c r="CV28" s="352"/>
      <c r="CW28" s="341"/>
      <c r="CX28" s="352"/>
      <c r="CY28" s="341"/>
      <c r="CZ28" s="341"/>
      <c r="DA28" s="341"/>
      <c r="DB28" s="341"/>
      <c r="DC28" s="341"/>
      <c r="DD28" s="362"/>
    </row>
    <row r="29" customHeight="1" spans="1:108">
      <c r="A29" s="56">
        <v>22</v>
      </c>
      <c r="B29" s="193" t="s">
        <v>178</v>
      </c>
      <c r="C29" s="187" t="s">
        <v>139</v>
      </c>
      <c r="D29" s="187"/>
      <c r="E29" s="188" t="s">
        <v>179</v>
      </c>
      <c r="F29" s="189" t="s">
        <v>178</v>
      </c>
      <c r="G29" s="192" t="s">
        <v>172</v>
      </c>
      <c r="H29" s="191" t="s">
        <v>120</v>
      </c>
      <c r="I29" s="206">
        <v>1</v>
      </c>
      <c r="J29" s="147"/>
      <c r="K29" s="147" t="s">
        <v>122</v>
      </c>
      <c r="L29" s="116">
        <v>44218</v>
      </c>
      <c r="M29" s="116">
        <v>44218</v>
      </c>
      <c r="N29" s="57">
        <v>5</v>
      </c>
      <c r="O29" s="123">
        <v>150442.48</v>
      </c>
      <c r="P29" s="123">
        <v>67072.13</v>
      </c>
      <c r="Q29" s="123"/>
      <c r="R29" s="123">
        <f t="shared" si="0"/>
        <v>67072.13</v>
      </c>
      <c r="S29" s="91"/>
      <c r="T29" s="123"/>
      <c r="U29" s="123"/>
      <c r="V29" s="123"/>
      <c r="W29" s="123">
        <f t="shared" si="25"/>
        <v>150442.48</v>
      </c>
      <c r="X29" s="123">
        <f t="shared" si="25"/>
        <v>67072.13</v>
      </c>
      <c r="Y29" s="123">
        <f t="shared" si="25"/>
        <v>0</v>
      </c>
      <c r="Z29" s="123">
        <f t="shared" si="2"/>
        <v>67072.13</v>
      </c>
      <c r="AA29" s="123">
        <v>0</v>
      </c>
      <c r="AB29" s="92"/>
      <c r="AC29" s="123">
        <v>0</v>
      </c>
      <c r="AD29" s="241">
        <f t="shared" si="3"/>
        <v>-100</v>
      </c>
      <c r="AE29" s="241">
        <f t="shared" si="4"/>
        <v>-100</v>
      </c>
      <c r="AF29" s="243" t="s">
        <v>173</v>
      </c>
      <c r="AG29" s="92"/>
      <c r="AH29" s="92"/>
      <c r="AI29" s="92"/>
      <c r="AJ29" s="92"/>
      <c r="AK29" s="92"/>
      <c r="AL29" s="92"/>
      <c r="AM29" s="92"/>
      <c r="AN29" s="92"/>
      <c r="AO29" s="92"/>
      <c r="AP29" s="265"/>
      <c r="AQ29" s="91"/>
      <c r="AR29" s="268"/>
      <c r="AS29" s="268"/>
      <c r="AT29" s="268"/>
      <c r="AU29" s="265"/>
      <c r="AV29" s="267"/>
      <c r="AW29" s="265"/>
      <c r="AX29" s="56"/>
      <c r="AY29" s="56"/>
      <c r="AZ29" s="56"/>
      <c r="BA29" s="56"/>
      <c r="BB29" s="206"/>
      <c r="BC29" s="206"/>
      <c r="BD29" s="206"/>
      <c r="BE29" s="274"/>
      <c r="BF29" s="206"/>
      <c r="BG29" s="206"/>
      <c r="BH29" s="206"/>
      <c r="BI29" s="206"/>
      <c r="BJ29" s="206"/>
      <c r="BK29" s="206"/>
      <c r="BL29" s="276"/>
      <c r="BM29" s="276"/>
      <c r="BN29" s="267"/>
      <c r="BO29" s="286"/>
      <c r="BP29" s="284"/>
      <c r="BQ29" s="286"/>
      <c r="BR29" s="284"/>
      <c r="BS29" s="287"/>
      <c r="BT29" s="284"/>
      <c r="BU29" s="287"/>
      <c r="BV29" s="287"/>
      <c r="BW29" s="284"/>
      <c r="BX29" s="284"/>
      <c r="BY29" s="304"/>
      <c r="BZ29" s="285"/>
      <c r="CA29" s="301"/>
      <c r="CB29" s="302"/>
      <c r="CC29" s="284"/>
      <c r="CD29" s="327"/>
      <c r="CE29" s="284"/>
      <c r="CF29" s="284"/>
      <c r="CG29" s="284"/>
      <c r="CH29" s="325"/>
      <c r="CI29" s="326"/>
      <c r="CJ29" s="326"/>
      <c r="CK29" s="326"/>
      <c r="CL29" s="326"/>
      <c r="CM29" s="326"/>
      <c r="CN29" s="326"/>
      <c r="CO29" s="326"/>
      <c r="CP29" s="339"/>
      <c r="CQ29" s="340"/>
      <c r="CR29" s="341"/>
      <c r="CS29" s="341"/>
      <c r="CT29" s="341"/>
      <c r="CU29" s="341"/>
      <c r="CV29" s="352"/>
      <c r="CW29" s="341"/>
      <c r="CX29" s="352"/>
      <c r="CY29" s="341"/>
      <c r="CZ29" s="341"/>
      <c r="DA29" s="341"/>
      <c r="DB29" s="341"/>
      <c r="DC29" s="341"/>
      <c r="DD29" s="362"/>
    </row>
    <row r="30" customHeight="1" spans="1:108">
      <c r="A30" s="56">
        <v>23</v>
      </c>
      <c r="B30" s="193" t="s">
        <v>180</v>
      </c>
      <c r="C30" s="187" t="s">
        <v>139</v>
      </c>
      <c r="D30" s="187"/>
      <c r="E30" s="188" t="s">
        <v>181</v>
      </c>
      <c r="F30" s="189" t="s">
        <v>180</v>
      </c>
      <c r="G30" s="192" t="s">
        <v>172</v>
      </c>
      <c r="H30" s="191" t="s">
        <v>120</v>
      </c>
      <c r="I30" s="206">
        <v>1</v>
      </c>
      <c r="J30" s="147"/>
      <c r="K30" s="147" t="s">
        <v>122</v>
      </c>
      <c r="L30" s="116">
        <v>44218</v>
      </c>
      <c r="M30" s="116">
        <v>44218</v>
      </c>
      <c r="N30" s="57">
        <v>5</v>
      </c>
      <c r="O30" s="123">
        <v>150442.48</v>
      </c>
      <c r="P30" s="123">
        <v>67072.13</v>
      </c>
      <c r="Q30" s="123"/>
      <c r="R30" s="123">
        <f t="shared" si="0"/>
        <v>67072.13</v>
      </c>
      <c r="S30" s="91"/>
      <c r="T30" s="123"/>
      <c r="U30" s="123"/>
      <c r="V30" s="123"/>
      <c r="W30" s="123">
        <f t="shared" si="25"/>
        <v>150442.48</v>
      </c>
      <c r="X30" s="123">
        <f t="shared" si="25"/>
        <v>67072.13</v>
      </c>
      <c r="Y30" s="123">
        <f t="shared" si="25"/>
        <v>0</v>
      </c>
      <c r="Z30" s="123">
        <f t="shared" si="2"/>
        <v>67072.13</v>
      </c>
      <c r="AA30" s="123">
        <v>0</v>
      </c>
      <c r="AB30" s="92"/>
      <c r="AC30" s="123">
        <v>0</v>
      </c>
      <c r="AD30" s="241">
        <f t="shared" si="3"/>
        <v>-100</v>
      </c>
      <c r="AE30" s="241">
        <f t="shared" si="4"/>
        <v>-100</v>
      </c>
      <c r="AF30" s="243" t="s">
        <v>173</v>
      </c>
      <c r="AG30" s="92"/>
      <c r="AH30" s="92"/>
      <c r="AI30" s="92"/>
      <c r="AJ30" s="92"/>
      <c r="AK30" s="92"/>
      <c r="AL30" s="92"/>
      <c r="AM30" s="92"/>
      <c r="AN30" s="92"/>
      <c r="AO30" s="92"/>
      <c r="AP30" s="265"/>
      <c r="AQ30" s="91"/>
      <c r="AR30" s="268"/>
      <c r="AS30" s="268"/>
      <c r="AT30" s="268"/>
      <c r="AU30" s="265"/>
      <c r="AV30" s="267"/>
      <c r="AW30" s="265"/>
      <c r="AX30" s="56"/>
      <c r="AY30" s="56"/>
      <c r="AZ30" s="56"/>
      <c r="BA30" s="56"/>
      <c r="BB30" s="206"/>
      <c r="BC30" s="206"/>
      <c r="BD30" s="206"/>
      <c r="BE30" s="274"/>
      <c r="BF30" s="206"/>
      <c r="BG30" s="206"/>
      <c r="BH30" s="206"/>
      <c r="BI30" s="206"/>
      <c r="BJ30" s="206"/>
      <c r="BK30" s="206"/>
      <c r="BL30" s="276"/>
      <c r="BM30" s="276"/>
      <c r="BN30" s="267"/>
      <c r="BO30" s="286"/>
      <c r="BP30" s="284"/>
      <c r="BQ30" s="286"/>
      <c r="BR30" s="284"/>
      <c r="BS30" s="287"/>
      <c r="BT30" s="284"/>
      <c r="BU30" s="287"/>
      <c r="BV30" s="287"/>
      <c r="BW30" s="284"/>
      <c r="BX30" s="284"/>
      <c r="BY30" s="304"/>
      <c r="BZ30" s="285"/>
      <c r="CA30" s="301"/>
      <c r="CB30" s="302"/>
      <c r="CC30" s="284"/>
      <c r="CD30" s="327"/>
      <c r="CE30" s="284"/>
      <c r="CF30" s="284"/>
      <c r="CG30" s="284"/>
      <c r="CH30" s="325"/>
      <c r="CI30" s="326"/>
      <c r="CJ30" s="326"/>
      <c r="CK30" s="326"/>
      <c r="CL30" s="326"/>
      <c r="CM30" s="326"/>
      <c r="CN30" s="326"/>
      <c r="CO30" s="326"/>
      <c r="CP30" s="339"/>
      <c r="CQ30" s="340"/>
      <c r="CR30" s="341"/>
      <c r="CS30" s="341"/>
      <c r="CT30" s="341"/>
      <c r="CU30" s="341"/>
      <c r="CV30" s="352"/>
      <c r="CW30" s="341"/>
      <c r="CX30" s="352"/>
      <c r="CY30" s="341"/>
      <c r="CZ30" s="341"/>
      <c r="DA30" s="341"/>
      <c r="DB30" s="341"/>
      <c r="DC30" s="341"/>
      <c r="DD30" s="362"/>
    </row>
    <row r="31" customHeight="1" spans="1:108">
      <c r="A31" s="56">
        <v>24</v>
      </c>
      <c r="B31" s="193" t="s">
        <v>182</v>
      </c>
      <c r="C31" s="187" t="s">
        <v>139</v>
      </c>
      <c r="D31" s="187"/>
      <c r="E31" s="188" t="s">
        <v>183</v>
      </c>
      <c r="F31" s="189" t="s">
        <v>182</v>
      </c>
      <c r="G31" s="192" t="s">
        <v>172</v>
      </c>
      <c r="H31" s="191" t="s">
        <v>120</v>
      </c>
      <c r="I31" s="206">
        <v>1</v>
      </c>
      <c r="J31" s="147"/>
      <c r="K31" s="147" t="s">
        <v>122</v>
      </c>
      <c r="L31" s="116">
        <v>44250</v>
      </c>
      <c r="M31" s="116">
        <v>44250</v>
      </c>
      <c r="N31" s="57">
        <v>5</v>
      </c>
      <c r="O31" s="123">
        <v>525327.66</v>
      </c>
      <c r="P31" s="123">
        <v>242526.2</v>
      </c>
      <c r="Q31" s="123"/>
      <c r="R31" s="123">
        <f t="shared" si="0"/>
        <v>242526.2</v>
      </c>
      <c r="S31" s="91"/>
      <c r="T31" s="123"/>
      <c r="U31" s="123"/>
      <c r="V31" s="123"/>
      <c r="W31" s="123">
        <f t="shared" si="25"/>
        <v>525327.66</v>
      </c>
      <c r="X31" s="123">
        <f t="shared" si="25"/>
        <v>242526.2</v>
      </c>
      <c r="Y31" s="123">
        <f t="shared" si="25"/>
        <v>0</v>
      </c>
      <c r="Z31" s="123">
        <f t="shared" si="2"/>
        <v>242526.2</v>
      </c>
      <c r="AA31" s="123">
        <v>0</v>
      </c>
      <c r="AB31" s="92"/>
      <c r="AC31" s="123">
        <v>0</v>
      </c>
      <c r="AD31" s="241">
        <f t="shared" si="3"/>
        <v>-100</v>
      </c>
      <c r="AE31" s="241">
        <f t="shared" si="4"/>
        <v>-100</v>
      </c>
      <c r="AF31" s="243" t="s">
        <v>173</v>
      </c>
      <c r="AG31" s="92"/>
      <c r="AH31" s="92"/>
      <c r="AI31" s="92"/>
      <c r="AJ31" s="92"/>
      <c r="AK31" s="92"/>
      <c r="AL31" s="92"/>
      <c r="AM31" s="92"/>
      <c r="AN31" s="92"/>
      <c r="AO31" s="92"/>
      <c r="AP31" s="265"/>
      <c r="AQ31" s="91"/>
      <c r="AR31" s="268"/>
      <c r="AS31" s="268"/>
      <c r="AT31" s="268"/>
      <c r="AU31" s="265" t="s">
        <v>124</v>
      </c>
      <c r="AV31" s="267" t="str">
        <f>IF(A31="","",IF(CH31&lt;&gt;0,"市场法",IF(CO31&lt;&gt;0,"报废设备评估",IF(DD31&lt;&gt;0,"进口设备评估","国产设备评估"))))</f>
        <v>国产设备评估</v>
      </c>
      <c r="AW31" s="265" t="str">
        <f>AP31&amp;AV31</f>
        <v>国产设备评估</v>
      </c>
      <c r="AX31" s="56"/>
      <c r="AY31" s="56"/>
      <c r="AZ31" s="56"/>
      <c r="BA31" s="56"/>
      <c r="BB31" s="206"/>
      <c r="BC31" s="206"/>
      <c r="BD31" s="206"/>
      <c r="BE31" s="274"/>
      <c r="BF31" s="206"/>
      <c r="BG31" s="206"/>
      <c r="BH31" s="206"/>
      <c r="BI31" s="206"/>
      <c r="BJ31" s="206"/>
      <c r="BK31" s="206"/>
      <c r="BL31" s="276"/>
      <c r="BM31" s="276"/>
      <c r="BN31" s="267">
        <f>IFERROR(IF(AV31="进口设备评估",CU31,IF(COUNTA(BC31,BE31,BG31,BI31,BK31,BM31)=0,BA31,(ROUND(BA31*100^COUNTA(BC31,BE31,BG31,BI31,BK31,BM31)/PRODUCT(BC31,BE31,BG31,BI31,BK31,BM31),0)))),0)</f>
        <v>0</v>
      </c>
      <c r="BO31" s="286"/>
      <c r="BP31" s="284">
        <f>ROUND(IF(AV31="进口设备评估",CU31,BN31)*BO31,0)</f>
        <v>0</v>
      </c>
      <c r="BQ31" s="286"/>
      <c r="BR31" s="284">
        <f>ROUND(IF(AV31="进口设备评估",CU31,BN31)*BQ31,0)</f>
        <v>0</v>
      </c>
      <c r="BS31" s="287"/>
      <c r="BT31" s="284">
        <f>ROUND(IF(AV31="进口设备评估",CU31,BN31)*BS31,0)</f>
        <v>0</v>
      </c>
      <c r="BU31" s="287"/>
      <c r="BV31" s="287"/>
      <c r="BW31" s="284">
        <f>ROUND(IF(AV31="进口设备评估",CU31,(BN31+BP31+BT31+BR31))*BU31,0)</f>
        <v>0</v>
      </c>
      <c r="BX31" s="284">
        <f>ROUND(IF(AV31="进口设备评估",CU31,(BN31+BP31+BT31+BR31))*BV31,0)</f>
        <v>0</v>
      </c>
      <c r="BY31" s="304"/>
      <c r="BZ31" s="285"/>
      <c r="CA31" s="301">
        <f>ROUND(IF(AV31="进口设备评估",(CU31+CW31+CY31+CZ31+BP31+BR31+BT31+BW31),(BN31+BP31+BT31+BR31+BW31))*BY31*BZ31*1/2,0)</f>
        <v>0</v>
      </c>
      <c r="CB31" s="302">
        <f>ROUND(IF(AV31="进口设备评估",(BP31+BT31+BR31)/(1+[1]基准日费率!$C$4)*[1]基准日费率!$C$4+BW31-BX31+CZ31+DA31/(1+[1]基准日费率!$C$5)*[1]基准日费率!$C$5+机器设备!DB31/(1+[1]基准日费率!$C$5)*[1]基准日费率!$C$5,(BP31+BT31+BR31)/(1+[1]基准日费率!$C$4)*[1]基准日费率!$C$4+BW31-BX31+BN31/(1+[1]基准日费率!$C$3)*[1]基准日费率!$C$3),0)</f>
        <v>0</v>
      </c>
      <c r="CC31" s="284">
        <f>ROUND(IF(AV31="进口设备评估",IF(AU31="否",DD31+BP31+BR31+BT31+BW31+CA31-CB31,DD31+BP31+BR31+BT31+BW31+CA31),IF(AU31="否",BN31+BP31+BT31+BR31+BW31+CA31-CB31,BN31+BP31+BT31+BR31+BW31+CA31)),0)</f>
        <v>0</v>
      </c>
      <c r="CD31" s="327"/>
      <c r="CE31" s="284">
        <f>IF(A31="","",ROUND((INT([1]封面!F$9&amp;"/"&amp;[1]封面!H$9&amp;"/"&amp;[1]封面!J$9)-M31)/365,2))</f>
        <v>2.85</v>
      </c>
      <c r="CF31" s="284" t="str">
        <f>IF(A31="","",IF(CH31=0,IF(CD31="","",ROUND(CD31-CE31,0)),""))</f>
        <v/>
      </c>
      <c r="CG31" s="284" t="str">
        <f>IF(A31="","",IF(CH31="",IF(CD31="","",ROUND(CF31/(CE31+CF31)*100,0)),""))</f>
        <v/>
      </c>
      <c r="CH31" s="325"/>
      <c r="CI31" s="326"/>
      <c r="CJ31" s="326"/>
      <c r="CK31" s="326"/>
      <c r="CL31" s="326"/>
      <c r="CM31" s="326"/>
      <c r="CN31" s="326"/>
      <c r="CO31" s="326"/>
      <c r="CP31" s="339"/>
      <c r="CQ31" s="340"/>
      <c r="CR31" s="341">
        <f>ROUND(CP31*CQ31,0)</f>
        <v>0</v>
      </c>
      <c r="CS31" s="341">
        <f>ROUND((CP31+CR31)/(1-$CS$7)*$CS$7,0)</f>
        <v>0</v>
      </c>
      <c r="CT31" s="341">
        <f>ROUND(CP31+CR31+CS31,0)</f>
        <v>0</v>
      </c>
      <c r="CU31" s="341">
        <f>ROUND(CT31*[1]基准日费率!$F$3,0)</f>
        <v>0</v>
      </c>
      <c r="CV31" s="352"/>
      <c r="CW31" s="341">
        <f>ROUND(CU31*CV31,0)</f>
        <v>0</v>
      </c>
      <c r="CX31" s="352"/>
      <c r="CY31" s="341">
        <f>ROUND((CU31+CW31)/(1-CX31)*CX31,0)</f>
        <v>0</v>
      </c>
      <c r="CZ31" s="341">
        <f>ROUND((CU31+CW31+CY31)*[1]基准日费率!$C$3,0)</f>
        <v>0</v>
      </c>
      <c r="DA31" s="341">
        <f>ROUND(CP31*[1]基准日费率!$F$3*$DA$7,0)</f>
        <v>0</v>
      </c>
      <c r="DB31" s="341">
        <f>ROUND(CU31*$DB$7,0)</f>
        <v>0</v>
      </c>
      <c r="DC31" s="341">
        <f>ROUND(CU31*$DC$7,0)</f>
        <v>0</v>
      </c>
      <c r="DD31" s="362">
        <f>ROUND(CU31+CW31+CY31+CZ31+DA31+DB31+DC31,0)</f>
        <v>0</v>
      </c>
    </row>
    <row r="32" customHeight="1" spans="1:115">
      <c r="A32" s="56">
        <v>25</v>
      </c>
      <c r="B32" s="193" t="s">
        <v>184</v>
      </c>
      <c r="C32" s="187" t="s">
        <v>139</v>
      </c>
      <c r="D32" s="187"/>
      <c r="E32" s="188" t="s">
        <v>185</v>
      </c>
      <c r="F32" s="189" t="s">
        <v>186</v>
      </c>
      <c r="G32" s="192" t="s">
        <v>187</v>
      </c>
      <c r="H32" s="191" t="s">
        <v>120</v>
      </c>
      <c r="I32" s="206">
        <v>1</v>
      </c>
      <c r="J32" s="147"/>
      <c r="K32" s="147" t="s">
        <v>122</v>
      </c>
      <c r="L32" s="116">
        <v>44355</v>
      </c>
      <c r="M32" s="116">
        <v>44355</v>
      </c>
      <c r="N32" s="57">
        <v>5</v>
      </c>
      <c r="O32" s="123">
        <v>70796.46</v>
      </c>
      <c r="P32" s="123">
        <f>37168.26-0.11</f>
        <v>37168.15</v>
      </c>
      <c r="Q32" s="123"/>
      <c r="R32" s="123">
        <f t="shared" si="0"/>
        <v>37168.15</v>
      </c>
      <c r="S32" s="91"/>
      <c r="T32" s="123"/>
      <c r="U32" s="123"/>
      <c r="V32" s="123"/>
      <c r="W32" s="123">
        <f t="shared" si="25"/>
        <v>70796.46</v>
      </c>
      <c r="X32" s="123">
        <f t="shared" si="25"/>
        <v>37168.15</v>
      </c>
      <c r="Y32" s="123">
        <f t="shared" si="25"/>
        <v>0</v>
      </c>
      <c r="Z32" s="123">
        <f t="shared" si="2"/>
        <v>37168.15</v>
      </c>
      <c r="AA32" s="123">
        <v>0</v>
      </c>
      <c r="AB32" s="92" t="s">
        <v>123</v>
      </c>
      <c r="AC32" s="123">
        <v>0</v>
      </c>
      <c r="AD32" s="241">
        <f t="shared" si="3"/>
        <v>-100</v>
      </c>
      <c r="AE32" s="241">
        <f t="shared" si="4"/>
        <v>-100</v>
      </c>
      <c r="AF32" s="243" t="s">
        <v>173</v>
      </c>
      <c r="AG32" s="92"/>
      <c r="AH32" s="92"/>
      <c r="AI32" s="92"/>
      <c r="AJ32" s="92"/>
      <c r="AK32" s="92"/>
      <c r="AL32" s="92"/>
      <c r="AM32" s="92"/>
      <c r="AN32" s="92"/>
      <c r="AO32" s="92"/>
      <c r="AP32" s="265"/>
      <c r="AQ32" s="91"/>
      <c r="AR32" s="268"/>
      <c r="AS32" s="268"/>
      <c r="AT32" s="268"/>
      <c r="AU32" s="265" t="s">
        <v>124</v>
      </c>
      <c r="AV32" s="267" t="str">
        <f>IF(A32="","",IF(CH32&lt;&gt;0,"市场法",IF(CO32&lt;&gt;0,"报废设备评估",IF(DD32&lt;&gt;0,"进口设备评估","国产设备评估"))))</f>
        <v>国产设备评估</v>
      </c>
      <c r="AW32" s="265" t="str">
        <f>AP32&amp;AV32</f>
        <v>国产设备评估</v>
      </c>
      <c r="AX32" s="56"/>
      <c r="AY32" s="56"/>
      <c r="AZ32" s="56"/>
      <c r="BA32" s="56"/>
      <c r="BB32" s="206"/>
      <c r="BC32" s="206"/>
      <c r="BD32" s="206"/>
      <c r="BE32" s="274"/>
      <c r="BF32" s="206"/>
      <c r="BG32" s="206"/>
      <c r="BH32" s="206"/>
      <c r="BI32" s="206"/>
      <c r="BJ32" s="206"/>
      <c r="BK32" s="206"/>
      <c r="BL32" s="276"/>
      <c r="BM32" s="276"/>
      <c r="BN32" s="267">
        <f>IFERROR(IF(AV32="进口设备评估",CU32,IF(COUNTA(BC32,BE32,BG32,BI32,BK32,BM32)=0,BA32,(ROUND(BA32*100^COUNTA(BC32,BE32,BG32,BI32,BK32,BM32)/PRODUCT(BC32,BE32,BG32,BI32,BK32,BM32),0)))),0)</f>
        <v>0</v>
      </c>
      <c r="BO32" s="286"/>
      <c r="BP32" s="284">
        <f>ROUND(IF(AV32="进口设备评估",CU32,BN32)*BO32,0)</f>
        <v>0</v>
      </c>
      <c r="BQ32" s="286"/>
      <c r="BR32" s="284">
        <f>ROUND(IF(AV32="进口设备评估",CU32,BN32)*BQ32,0)</f>
        <v>0</v>
      </c>
      <c r="BS32" s="287"/>
      <c r="BT32" s="284">
        <f>ROUND(IF(AV32="进口设备评估",CU32,BN32)*BS32,0)</f>
        <v>0</v>
      </c>
      <c r="BU32" s="287"/>
      <c r="BV32" s="287"/>
      <c r="BW32" s="284">
        <f>ROUND(IF(AV32="进口设备评估",CU32,(BN32+BP32+BT32+BR32))*BU32,0)</f>
        <v>0</v>
      </c>
      <c r="BX32" s="284">
        <f>ROUND(IF(AV32="进口设备评估",CU32,(BN32+BP32+BT32+BR32))*BV32,0)</f>
        <v>0</v>
      </c>
      <c r="BY32" s="304"/>
      <c r="BZ32" s="285"/>
      <c r="CA32" s="301">
        <f>ROUND(IF(AV32="进口设备评估",(CU32+CW32+CY32+CZ32+BP32+BR32+BT32+BW32),(BN32+BP32+BT32+BR32+BW32))*BY32*BZ32*1/2,0)</f>
        <v>0</v>
      </c>
      <c r="CB32" s="302">
        <f>ROUND(IF(AV32="进口设备评估",(BP32+BT32+BR32)/(1+[1]基准日费率!$C$4)*[1]基准日费率!$C$4+BW32-BX32+CZ32+DA32/(1+[1]基准日费率!$C$5)*[1]基准日费率!$C$5+机器设备!DB32/(1+[1]基准日费率!$C$5)*[1]基准日费率!$C$5,(BP32+BT32+BR32)/(1+[1]基准日费率!$C$4)*[1]基准日费率!$C$4+BW32-BX32+BN32/(1+[1]基准日费率!$C$3)*[1]基准日费率!$C$3),0)</f>
        <v>0</v>
      </c>
      <c r="CC32" s="284">
        <f>ROUND(IF(AV32="进口设备评估",IF(AU32="否",DD32+BP32+BR32+BT32+BW32+CA32-CB32,DD32+BP32+BR32+BT32+BW32+CA32),IF(AU32="否",BN32+BP32+BT32+BR32+BW32+CA32-CB32,BN32+BP32+BT32+BR32+BW32+CA32)),0)</f>
        <v>0</v>
      </c>
      <c r="CD32" s="327"/>
      <c r="CE32" s="284">
        <f>IF(A32="","",ROUND((INT([1]封面!F$9&amp;"/"&amp;[1]封面!H$9&amp;"/"&amp;[1]封面!J$9)-M32)/365,2))</f>
        <v>2.56</v>
      </c>
      <c r="CF32" s="284" t="str">
        <f>IF(A32="","",IF(CH32=0,IF(CD32="","",ROUND(CD32-CE32,0)),""))</f>
        <v/>
      </c>
      <c r="CG32" s="284" t="str">
        <f>IF(A32="","",IF(CH32="",IF(CD32="","",ROUND(CF32/(CE32+CF32)*100,0)),""))</f>
        <v/>
      </c>
      <c r="CH32" s="325"/>
      <c r="CI32" s="326"/>
      <c r="CJ32" s="326"/>
      <c r="CK32" s="326"/>
      <c r="CL32" s="326"/>
      <c r="CM32" s="326"/>
      <c r="CN32" s="326"/>
      <c r="CO32" s="326"/>
      <c r="CP32" s="342"/>
      <c r="CQ32" s="340"/>
      <c r="CR32" s="341">
        <f>ROUND(CP32*CQ32,0)</f>
        <v>0</v>
      </c>
      <c r="CS32" s="341">
        <f>ROUND((CP32+CR32)/(1-$CS$7)*$CS$7,0)</f>
        <v>0</v>
      </c>
      <c r="CT32" s="341">
        <f>ROUND(CP32+CR32+CS32,0)</f>
        <v>0</v>
      </c>
      <c r="CU32" s="341">
        <f>ROUND(CT32*[1]基准日费率!$F$3,0)</f>
        <v>0</v>
      </c>
      <c r="CV32" s="352"/>
      <c r="CW32" s="341">
        <f>ROUND(CU32*CV32,0)</f>
        <v>0</v>
      </c>
      <c r="CX32" s="352"/>
      <c r="CY32" s="341">
        <f>ROUND((CU32+CW32)/(1-CX32)*CX32,0)</f>
        <v>0</v>
      </c>
      <c r="CZ32" s="341">
        <f>ROUND((CU32+CW32+CY32)*[1]基准日费率!$C$3,0)</f>
        <v>0</v>
      </c>
      <c r="DA32" s="341">
        <f>ROUND(CP32*[1]基准日费率!$F$3*$DA$7,0)</f>
        <v>0</v>
      </c>
      <c r="DB32" s="341">
        <f>ROUND(CU32*$DB$7,0)</f>
        <v>0</v>
      </c>
      <c r="DC32" s="341">
        <f>ROUND(CU32*$DC$7,0)</f>
        <v>0</v>
      </c>
      <c r="DD32" s="362">
        <f>ROUND(CU32+CW32+CY32+CZ32+DA32+DB32+DC32,0)</f>
        <v>0</v>
      </c>
      <c r="DK32" s="67" t="s">
        <v>188</v>
      </c>
    </row>
    <row r="33" customHeight="1" spans="1:108">
      <c r="A33" s="56">
        <v>26</v>
      </c>
      <c r="B33" s="193" t="s">
        <v>189</v>
      </c>
      <c r="C33" s="187" t="s">
        <v>139</v>
      </c>
      <c r="D33" s="187"/>
      <c r="E33" s="188" t="s">
        <v>190</v>
      </c>
      <c r="F33" s="189" t="s">
        <v>189</v>
      </c>
      <c r="G33" s="192" t="s">
        <v>172</v>
      </c>
      <c r="H33" s="191" t="s">
        <v>120</v>
      </c>
      <c r="I33" s="206">
        <v>1</v>
      </c>
      <c r="J33" s="147"/>
      <c r="K33" s="147" t="s">
        <v>122</v>
      </c>
      <c r="L33" s="116">
        <v>44461</v>
      </c>
      <c r="M33" s="116">
        <v>44461</v>
      </c>
      <c r="N33" s="57">
        <v>5</v>
      </c>
      <c r="O33" s="123">
        <v>1592.92</v>
      </c>
      <c r="P33" s="123">
        <v>911.98</v>
      </c>
      <c r="Q33" s="123"/>
      <c r="R33" s="123">
        <f t="shared" si="0"/>
        <v>911.98</v>
      </c>
      <c r="S33" s="91"/>
      <c r="T33" s="123"/>
      <c r="U33" s="123"/>
      <c r="V33" s="123"/>
      <c r="W33" s="123">
        <f t="shared" si="25"/>
        <v>1592.92</v>
      </c>
      <c r="X33" s="123">
        <f t="shared" si="25"/>
        <v>911.98</v>
      </c>
      <c r="Y33" s="123">
        <f t="shared" si="25"/>
        <v>0</v>
      </c>
      <c r="Z33" s="123">
        <f t="shared" si="2"/>
        <v>911.98</v>
      </c>
      <c r="AA33" s="123">
        <v>0</v>
      </c>
      <c r="AB33" s="92" t="s">
        <v>123</v>
      </c>
      <c r="AC33" s="123">
        <v>0</v>
      </c>
      <c r="AD33" s="241">
        <f t="shared" si="3"/>
        <v>-100</v>
      </c>
      <c r="AE33" s="241">
        <f t="shared" si="4"/>
        <v>-100</v>
      </c>
      <c r="AF33" s="243" t="s">
        <v>173</v>
      </c>
      <c r="AG33" s="92"/>
      <c r="AH33" s="92"/>
      <c r="AI33" s="92"/>
      <c r="AJ33" s="92"/>
      <c r="AK33" s="92"/>
      <c r="AL33" s="92"/>
      <c r="AM33" s="92"/>
      <c r="AN33" s="92"/>
      <c r="AO33" s="92"/>
      <c r="AP33" s="265"/>
      <c r="AQ33" s="91"/>
      <c r="AR33" s="268"/>
      <c r="AS33" s="268"/>
      <c r="AT33" s="268"/>
      <c r="AU33" s="265" t="s">
        <v>124</v>
      </c>
      <c r="AV33" s="267" t="str">
        <f>IF(A33="","",IF(CH33&lt;&gt;0,"市场法",IF(CO33&lt;&gt;0,"报废设备评估",IF(DD33&lt;&gt;0,"进口设备评估","国产设备评估"))))</f>
        <v>国产设备评估</v>
      </c>
      <c r="AW33" s="265" t="str">
        <f>AP33&amp;AV33</f>
        <v>国产设备评估</v>
      </c>
      <c r="AX33" s="56"/>
      <c r="AY33" s="56"/>
      <c r="AZ33" s="56"/>
      <c r="BA33" s="56"/>
      <c r="BB33" s="206"/>
      <c r="BC33" s="206"/>
      <c r="BD33" s="206"/>
      <c r="BE33" s="274"/>
      <c r="BF33" s="206"/>
      <c r="BG33" s="206"/>
      <c r="BH33" s="206"/>
      <c r="BI33" s="206"/>
      <c r="BJ33" s="206"/>
      <c r="BK33" s="206"/>
      <c r="BL33" s="276"/>
      <c r="BM33" s="276"/>
      <c r="BN33" s="267">
        <f>IFERROR(IF(AV33="进口设备评估",CU33,IF(COUNTA(BC33,BE33,BG33,BI33,BK33,BM33)=0,BA33,(ROUND(BA33*100^COUNTA(BC33,BE33,BG33,BI33,BK33,BM33)/PRODUCT(BC33,BE33,BG33,BI33,BK33,BM33),0)))),0)</f>
        <v>0</v>
      </c>
      <c r="BO33" s="286"/>
      <c r="BP33" s="284">
        <f>ROUND(IF(AV33="进口设备评估",CU33,BN33)*BO33,0)</f>
        <v>0</v>
      </c>
      <c r="BQ33" s="286"/>
      <c r="BR33" s="284">
        <f>ROUND(IF(AV33="进口设备评估",CU33,BN33)*BQ33,0)</f>
        <v>0</v>
      </c>
      <c r="BS33" s="287"/>
      <c r="BT33" s="284">
        <f>ROUND(IF(AV33="进口设备评估",CU33,BN33)*BS33,0)</f>
        <v>0</v>
      </c>
      <c r="BU33" s="287"/>
      <c r="BV33" s="287"/>
      <c r="BW33" s="284">
        <f>ROUND(IF(AV33="进口设备评估",CU33,(BN33+BP33+BT33+BR33))*BU33,0)</f>
        <v>0</v>
      </c>
      <c r="BX33" s="284">
        <f>ROUND(IF(AV33="进口设备评估",CU33,(BN33+BP33+BT33+BR33))*BV33,0)</f>
        <v>0</v>
      </c>
      <c r="BY33" s="304"/>
      <c r="BZ33" s="285"/>
      <c r="CA33" s="301">
        <f>ROUND(IF(AV33="进口设备评估",(CU33+CW33+CY33+CZ33+BP33+BR33+BT33+BW33),(BN33+BP33+BT33+BR33+BW33))*BY33*BZ33*1/2,0)</f>
        <v>0</v>
      </c>
      <c r="CB33" s="302">
        <f>ROUND(IF(AV33="进口设备评估",(BP33+BT33+BR33)/(1+[1]基准日费率!$C$4)*[1]基准日费率!$C$4+BW33-BX33+CZ33+DA33/(1+[1]基准日费率!$C$5)*[1]基准日费率!$C$5+机器设备!DB33/(1+[1]基准日费率!$C$5)*[1]基准日费率!$C$5,(BP33+BT33+BR33)/(1+[1]基准日费率!$C$4)*[1]基准日费率!$C$4+BW33-BX33+BN33/(1+[1]基准日费率!$C$3)*[1]基准日费率!$C$3),0)</f>
        <v>0</v>
      </c>
      <c r="CC33" s="284">
        <f>ROUND(IF(AV33="进口设备评估",IF(AU33="否",DD33+BP33+BR33+BT33+BW33+CA33-CB33,DD33+BP33+BR33+BT33+BW33+CA33),IF(AU33="否",BN33+BP33+BT33+BR33+BW33+CA33-CB33,BN33+BP33+BT33+BR33+BW33+CA33)),0)</f>
        <v>0</v>
      </c>
      <c r="CD33" s="328"/>
      <c r="CE33" s="284">
        <f>IF(A33="","",ROUND((INT([1]封面!F$9&amp;"/"&amp;[1]封面!H$9&amp;"/"&amp;[1]封面!J$9)-M33)/365,2))</f>
        <v>2.27</v>
      </c>
      <c r="CF33" s="284" t="str">
        <f>IF(A33="","",IF(CH33=0,IF(CD33="","",ROUND(CD33-CE33,0)),""))</f>
        <v/>
      </c>
      <c r="CG33" s="284" t="str">
        <f>IF(A33="","",IF(CH33="",IF(CD33="","",ROUND(CF33/(CE33+CF33)*100,0)),""))</f>
        <v/>
      </c>
      <c r="CH33" s="325"/>
      <c r="CI33" s="326"/>
      <c r="CJ33" s="326"/>
      <c r="CK33" s="326"/>
      <c r="CL33" s="326"/>
      <c r="CM33" s="326"/>
      <c r="CN33" s="326"/>
      <c r="CO33" s="326"/>
      <c r="CP33" s="343"/>
      <c r="CQ33" s="340"/>
      <c r="CR33" s="341">
        <f>ROUND(CP33*CQ33,0)</f>
        <v>0</v>
      </c>
      <c r="CS33" s="341">
        <f>ROUND((CP33+CR33)/(1-$CS$7)*$CS$7,0)</f>
        <v>0</v>
      </c>
      <c r="CT33" s="341">
        <f>ROUND(CP33+CR33+CS33,0)</f>
        <v>0</v>
      </c>
      <c r="CU33" s="341">
        <f>ROUND(CT33*[1]基准日费率!$F$3,0)</f>
        <v>0</v>
      </c>
      <c r="CV33" s="352"/>
      <c r="CW33" s="341">
        <f>ROUND(CU33*CV33,0)</f>
        <v>0</v>
      </c>
      <c r="CX33" s="352"/>
      <c r="CY33" s="341">
        <f>ROUND((CU33+CW33)/(1-CX33)*CX33,0)</f>
        <v>0</v>
      </c>
      <c r="CZ33" s="341">
        <f>ROUND((CU33+CW33+CY33)*[1]基准日费率!$C$3,0)</f>
        <v>0</v>
      </c>
      <c r="DA33" s="341">
        <f>ROUND(CP33*[1]基准日费率!$F$3*$DA$7,0)</f>
        <v>0</v>
      </c>
      <c r="DB33" s="341">
        <f>ROUND(CU33*$DB$7,0)</f>
        <v>0</v>
      </c>
      <c r="DC33" s="341">
        <f>ROUND(CU33*$DC$7,0)</f>
        <v>0</v>
      </c>
      <c r="DD33" s="362">
        <f>ROUND(CU33+CW33+CY33+CZ33+DA33+DB33+DC33,0)</f>
        <v>0</v>
      </c>
    </row>
    <row r="34" customHeight="1" spans="1:108">
      <c r="A34" s="56">
        <v>27</v>
      </c>
      <c r="B34" s="193" t="s">
        <v>191</v>
      </c>
      <c r="C34" s="187" t="s">
        <v>139</v>
      </c>
      <c r="D34" s="187"/>
      <c r="E34" s="188" t="s">
        <v>192</v>
      </c>
      <c r="F34" s="189" t="s">
        <v>191</v>
      </c>
      <c r="G34" s="192" t="s">
        <v>172</v>
      </c>
      <c r="H34" s="191" t="s">
        <v>120</v>
      </c>
      <c r="I34" s="206">
        <v>1</v>
      </c>
      <c r="J34" s="147"/>
      <c r="K34" s="147" t="s">
        <v>122</v>
      </c>
      <c r="L34" s="116">
        <v>44461</v>
      </c>
      <c r="M34" s="116">
        <v>44461</v>
      </c>
      <c r="N34" s="57">
        <v>5</v>
      </c>
      <c r="O34" s="123">
        <v>2389.38</v>
      </c>
      <c r="P34" s="123">
        <v>1367.97</v>
      </c>
      <c r="Q34" s="123"/>
      <c r="R34" s="123">
        <f t="shared" si="0"/>
        <v>1367.97</v>
      </c>
      <c r="S34" s="91"/>
      <c r="T34" s="123"/>
      <c r="U34" s="123"/>
      <c r="V34" s="123"/>
      <c r="W34" s="123">
        <f t="shared" si="25"/>
        <v>2389.38</v>
      </c>
      <c r="X34" s="123">
        <f t="shared" si="25"/>
        <v>1367.97</v>
      </c>
      <c r="Y34" s="123">
        <f t="shared" si="25"/>
        <v>0</v>
      </c>
      <c r="Z34" s="123">
        <f t="shared" si="2"/>
        <v>1367.97</v>
      </c>
      <c r="AA34" s="123">
        <v>0</v>
      </c>
      <c r="AB34" s="92" t="s">
        <v>123</v>
      </c>
      <c r="AC34" s="123">
        <v>0</v>
      </c>
      <c r="AD34" s="241">
        <f t="shared" si="3"/>
        <v>-100</v>
      </c>
      <c r="AE34" s="241">
        <f t="shared" si="4"/>
        <v>-100</v>
      </c>
      <c r="AF34" s="243" t="s">
        <v>173</v>
      </c>
      <c r="AG34" s="92"/>
      <c r="AH34" s="92"/>
      <c r="AI34" s="92"/>
      <c r="AJ34" s="92"/>
      <c r="AK34" s="92"/>
      <c r="AL34" s="92"/>
      <c r="AM34" s="92"/>
      <c r="AN34" s="92"/>
      <c r="AO34" s="92"/>
      <c r="AP34" s="265"/>
      <c r="AQ34" s="91"/>
      <c r="AR34" s="268"/>
      <c r="AS34" s="268"/>
      <c r="AT34" s="268"/>
      <c r="AU34" s="265" t="s">
        <v>124</v>
      </c>
      <c r="AV34" s="267" t="str">
        <f>IF(A34="","",IF(CH34&lt;&gt;0,"市场法",IF(CO34&lt;&gt;0,"报废设备评估",IF(DD34&lt;&gt;0,"进口设备评估","国产设备评估"))))</f>
        <v>国产设备评估</v>
      </c>
      <c r="AW34" s="265" t="str">
        <f>AP34&amp;AV34</f>
        <v>国产设备评估</v>
      </c>
      <c r="AX34" s="56"/>
      <c r="AY34" s="56"/>
      <c r="AZ34" s="56"/>
      <c r="BA34" s="56"/>
      <c r="BB34" s="206"/>
      <c r="BC34" s="206"/>
      <c r="BD34" s="206"/>
      <c r="BE34" s="206"/>
      <c r="BF34" s="206"/>
      <c r="BG34" s="206"/>
      <c r="BH34" s="206"/>
      <c r="BI34" s="206"/>
      <c r="BJ34" s="206"/>
      <c r="BK34" s="206"/>
      <c r="BL34" s="276"/>
      <c r="BM34" s="276"/>
      <c r="BN34" s="267">
        <f>IFERROR(IF(AV34="进口设备评估",CU34,IF(COUNTA(BC34,BE34,BG34,BI34,BK34,BM34)=0,BA34,(ROUND(BA34*100^COUNTA(BC34,BE34,BG34,BI34,BK34,BM34)/PRODUCT(BC34,BE34,BG34,BI34,BK34,BM34),0)))),0)</f>
        <v>0</v>
      </c>
      <c r="BO34" s="286"/>
      <c r="BP34" s="284">
        <f>ROUND(IF(AV34="进口设备评估",CU34,BN34)*BO34,0)</f>
        <v>0</v>
      </c>
      <c r="BQ34" s="286"/>
      <c r="BR34" s="284">
        <f>ROUND(IF(AV34="进口设备评估",CU34,BN34)*BQ34,0)</f>
        <v>0</v>
      </c>
      <c r="BS34" s="287"/>
      <c r="BT34" s="284">
        <f>ROUND(IF(AV34="进口设备评估",CU34,BN34)*BS34,0)</f>
        <v>0</v>
      </c>
      <c r="BU34" s="287"/>
      <c r="BV34" s="287"/>
      <c r="BW34" s="284">
        <f>ROUND(IF(AV34="进口设备评估",CU34,(BN34+BP34+BT34+BR34))*BU34,0)</f>
        <v>0</v>
      </c>
      <c r="BX34" s="284">
        <f>ROUND(IF(AV34="进口设备评估",CU34,(BN34+BP34+BT34+BR34))*BV34,0)</f>
        <v>0</v>
      </c>
      <c r="BY34" s="304"/>
      <c r="BZ34" s="285"/>
      <c r="CA34" s="301">
        <f>ROUND(IF(AV34="进口设备评估",(CU34+CW34+CY34+CZ34+BP34+BR34+BT34+BW34),(BN34+BP34+BT34+BR34+BW34))*BY34*BZ34*1/2,0)</f>
        <v>0</v>
      </c>
      <c r="CB34" s="302">
        <f>ROUND(IF(AV34="进口设备评估",(BP34+BT34+BR34)/(1+[1]基准日费率!$C$4)*[1]基准日费率!$C$4+BW34-BX34+CZ34+DA34/(1+[1]基准日费率!$C$5)*[1]基准日费率!$C$5+机器设备!DB34/(1+[1]基准日费率!$C$5)*[1]基准日费率!$C$5,(BP34+BT34+BR34)/(1+[1]基准日费率!$C$4)*[1]基准日费率!$C$4+BW34-BX34+BN34/(1+[1]基准日费率!$C$3)*[1]基准日费率!$C$3),0)</f>
        <v>0</v>
      </c>
      <c r="CC34" s="284">
        <f>ROUND(IF(AV34="进口设备评估",IF(AU34="否",DD34+BP34+BR34+BT34+BW34+CA34-CB34,DD34+BP34+BR34+BT34+BW34+CA34),IF(AU34="否",BN34+BP34+BT34+BR34+BW34+CA34-CB34,BN34+BP34+BT34+BR34+BW34+CA34)),0)</f>
        <v>0</v>
      </c>
      <c r="CD34" s="328"/>
      <c r="CE34" s="284">
        <f>IF(A34="","",ROUND((INT([1]封面!F$9&amp;"/"&amp;[1]封面!H$9&amp;"/"&amp;[1]封面!J$9)-M34)/365,2))</f>
        <v>2.27</v>
      </c>
      <c r="CF34" s="284" t="str">
        <f>IF(A34="","",IF(CH34=0,IF(CD34="","",ROUND(CD34-CE34,0)),""))</f>
        <v/>
      </c>
      <c r="CG34" s="284" t="str">
        <f>IF(A34="","",IF(CH34="",IF(CD34="","",ROUND(CF34/(CE34+CF34)*100,0)),""))</f>
        <v/>
      </c>
      <c r="CH34" s="325"/>
      <c r="CI34" s="326"/>
      <c r="CJ34" s="326"/>
      <c r="CK34" s="326"/>
      <c r="CL34" s="326"/>
      <c r="CM34" s="326"/>
      <c r="CN34" s="326"/>
      <c r="CO34" s="326"/>
      <c r="CP34" s="343"/>
      <c r="CQ34" s="340"/>
      <c r="CR34" s="341">
        <f>ROUND(CP34*CQ34,0)</f>
        <v>0</v>
      </c>
      <c r="CS34" s="341">
        <f>ROUND((CP34+CR34)/(1-$CS$7)*$CS$7,0)</f>
        <v>0</v>
      </c>
      <c r="CT34" s="341">
        <f>ROUND(CP34+CR34+CS34,0)</f>
        <v>0</v>
      </c>
      <c r="CU34" s="341">
        <f>ROUND(CT34*[1]基准日费率!$F$3,0)</f>
        <v>0</v>
      </c>
      <c r="CV34" s="352"/>
      <c r="CW34" s="341">
        <f>ROUND(CU34*CV34,0)</f>
        <v>0</v>
      </c>
      <c r="CX34" s="352"/>
      <c r="CY34" s="341">
        <f>ROUND((CU34+CW34)/(1-CX34)*CX34,0)</f>
        <v>0</v>
      </c>
      <c r="CZ34" s="341">
        <f>ROUND((CU34+CW34+CY34)*[1]基准日费率!$C$3,0)</f>
        <v>0</v>
      </c>
      <c r="DA34" s="341">
        <f>ROUND(CP34*[1]基准日费率!$F$3*$DA$7,0)</f>
        <v>0</v>
      </c>
      <c r="DB34" s="341">
        <f>ROUND(CU34*$DB$7,0)</f>
        <v>0</v>
      </c>
      <c r="DC34" s="341">
        <f>ROUND(CU34*$DC$7,0)</f>
        <v>0</v>
      </c>
      <c r="DD34" s="362">
        <f>ROUND(CU34+CW34+CY34+CZ34+DA34+DB34+DC34,0)</f>
        <v>0</v>
      </c>
    </row>
    <row r="35" customHeight="1" spans="1:108">
      <c r="A35" s="56"/>
      <c r="B35" s="193"/>
      <c r="C35" s="187"/>
      <c r="D35" s="187"/>
      <c r="E35" s="188"/>
      <c r="F35" s="189"/>
      <c r="G35" s="194"/>
      <c r="H35" s="191"/>
      <c r="I35" s="206"/>
      <c r="J35" s="147"/>
      <c r="K35" s="147"/>
      <c r="L35" s="116"/>
      <c r="M35" s="116"/>
      <c r="N35" s="57"/>
      <c r="O35" s="123"/>
      <c r="P35" s="123"/>
      <c r="Q35" s="123"/>
      <c r="R35" s="123">
        <f t="shared" si="0"/>
        <v>0</v>
      </c>
      <c r="S35" s="91"/>
      <c r="T35" s="123"/>
      <c r="U35" s="123"/>
      <c r="V35" s="123"/>
      <c r="W35" s="123">
        <f t="shared" si="25"/>
        <v>0</v>
      </c>
      <c r="X35" s="123">
        <f t="shared" si="25"/>
        <v>0</v>
      </c>
      <c r="Y35" s="123">
        <f t="shared" si="25"/>
        <v>0</v>
      </c>
      <c r="Z35" s="123">
        <f t="shared" si="2"/>
        <v>0</v>
      </c>
      <c r="AA35" s="123">
        <v>0</v>
      </c>
      <c r="AB35" s="92" t="s">
        <v>123</v>
      </c>
      <c r="AC35" s="123">
        <v>0</v>
      </c>
      <c r="AD35" s="241" t="str">
        <f t="shared" si="3"/>
        <v/>
      </c>
      <c r="AE35" s="241" t="str">
        <f t="shared" si="4"/>
        <v/>
      </c>
      <c r="AF35" s="244"/>
      <c r="AG35" s="256"/>
      <c r="AH35" s="256"/>
      <c r="AI35" s="256"/>
      <c r="AJ35" s="256"/>
      <c r="AK35" s="256"/>
      <c r="AL35" s="256"/>
      <c r="AM35" s="256"/>
      <c r="AN35" s="256"/>
      <c r="AO35" s="256"/>
      <c r="AP35" s="265"/>
      <c r="AQ35" s="91"/>
      <c r="AR35" s="269"/>
      <c r="AS35" s="269"/>
      <c r="AT35" s="269"/>
      <c r="AU35" s="265" t="s">
        <v>124</v>
      </c>
      <c r="AV35" s="267" t="str">
        <f>IF(A35="","",IF(CH35&lt;&gt;0,"市场法",IF(CO35&lt;&gt;0,"报废设备评估",IF(DD35&lt;&gt;0,"进口设备评估","国产设备评估"))))</f>
        <v/>
      </c>
      <c r="AW35" s="265" t="str">
        <f>AP35&amp;AV35</f>
        <v/>
      </c>
      <c r="AX35" s="180"/>
      <c r="AY35" s="56"/>
      <c r="AZ35" s="56"/>
      <c r="BA35" s="56"/>
      <c r="BB35" s="206"/>
      <c r="BC35" s="206"/>
      <c r="BD35" s="206"/>
      <c r="BE35" s="206"/>
      <c r="BF35" s="206"/>
      <c r="BG35" s="206"/>
      <c r="BH35" s="206"/>
      <c r="BI35" s="206"/>
      <c r="BJ35" s="206"/>
      <c r="BK35" s="206"/>
      <c r="BL35" s="206"/>
      <c r="BM35" s="206"/>
      <c r="BN35" s="267">
        <f>IFERROR(IF(AV35="进口设备评估",CU35,IF(COUNTA(BC35,BE35,BG35,BI35,BK35,BM35)=0,BA35,(ROUND(BA35*100^COUNTA(BC35,BE35,BG35,BI35,BK35,BM35)/PRODUCT(BC35,BE35,BG35,BI35,BK35,BM35),0)))),0)</f>
        <v>0</v>
      </c>
      <c r="BO35" s="286"/>
      <c r="BP35" s="284">
        <f>ROUND(IF(AV35="进口设备评估",CU35,BN35)*BO35,0)</f>
        <v>0</v>
      </c>
      <c r="BQ35" s="286"/>
      <c r="BR35" s="284">
        <f>ROUND(IF(AV35="进口设备评估",CU35,BN35)*BQ35,0)</f>
        <v>0</v>
      </c>
      <c r="BS35" s="287"/>
      <c r="BT35" s="284">
        <f>ROUND(IF(AV35="进口设备评估",CU35,BN35)*BS35,0)</f>
        <v>0</v>
      </c>
      <c r="BU35" s="287"/>
      <c r="BV35" s="287"/>
      <c r="BW35" s="284">
        <f>ROUND(IF(AV35="进口设备评估",CU35,(BN35+BP35+BT35+BR35))*BU35,0)</f>
        <v>0</v>
      </c>
      <c r="BX35" s="284">
        <f>ROUND(IF(AV35="进口设备评估",CU35,(BN35+BP35+BT35+BR35))*BV35,0)</f>
        <v>0</v>
      </c>
      <c r="BY35" s="304"/>
      <c r="BZ35" s="285"/>
      <c r="CA35" s="301">
        <f>ROUND(IF(AV35="进口设备评估",(CU35+CW35+CY35+CZ35+BP35+BR35+BT35+BW35),(BN35+BP35+BT35+BR35+BW35))*BY35*BZ35*1/2,0)</f>
        <v>0</v>
      </c>
      <c r="CB35" s="302">
        <f>ROUND(IF(AV35="进口设备评估",(BP35+BT35+BR35)/(1+[1]基准日费率!$C$4)*[1]基准日费率!$C$4+BW35-BX35+CZ35+DA35/(1+[1]基准日费率!$C$5)*[1]基准日费率!$C$5+机器设备!DB35/(1+[1]基准日费率!$C$5)*[1]基准日费率!$C$5,(BP35+BT35+BR35)/(1+[1]基准日费率!$C$4)*[1]基准日费率!$C$4+BW35-BX35+BN35/(1+[1]基准日费率!$C$3)*[1]基准日费率!$C$3),0)</f>
        <v>0</v>
      </c>
      <c r="CC35" s="284">
        <f>ROUND(IF(AV35="进口设备评估",IF(AU35="否",DD35+BP35+BR35+BT35+BW35+CA35-CB35,DD35+BP35+BR35+BT35+BW35+CA35),IF(AU35="否",BN35+BP35+BT35+BR35+BW35+CA35-CB35,BN35+BP35+BT35+BR35+BW35+CA35)),0)</f>
        <v>0</v>
      </c>
      <c r="CD35" s="328"/>
      <c r="CE35" s="284" t="str">
        <f>IF(A35="","",ROUND((INT([1]封面!F$9&amp;"/"&amp;[1]封面!H$9&amp;"/"&amp;[1]封面!J$9)-M35)/365,2))</f>
        <v/>
      </c>
      <c r="CF35" s="284" t="str">
        <f>IF(A35="","",IF(CH35=0,IF(CD35="","",ROUND(CD35-CE35,0)),""))</f>
        <v/>
      </c>
      <c r="CG35" s="284" t="str">
        <f>IF(A35="","",IF(CH35="",IF(CD35="","",ROUND(CF35/(CE35+CF35)*100,0)),""))</f>
        <v/>
      </c>
      <c r="CH35" s="325"/>
      <c r="CI35" s="326"/>
      <c r="CJ35" s="326"/>
      <c r="CK35" s="326"/>
      <c r="CL35" s="326"/>
      <c r="CM35" s="326"/>
      <c r="CN35" s="326"/>
      <c r="CO35" s="326"/>
      <c r="CP35" s="343"/>
      <c r="CQ35" s="340"/>
      <c r="CR35" s="341">
        <f>ROUND(CP35*CQ35,0)</f>
        <v>0</v>
      </c>
      <c r="CS35" s="341">
        <f>ROUND((CP35+CR35)/(1-$CS$7)*$CS$7,0)</f>
        <v>0</v>
      </c>
      <c r="CT35" s="341">
        <f>ROUND(CP35+CR35+CS35,0)</f>
        <v>0</v>
      </c>
      <c r="CU35" s="341">
        <f>ROUND(CT35*[1]基准日费率!$F$3,0)</f>
        <v>0</v>
      </c>
      <c r="CV35" s="352"/>
      <c r="CW35" s="341">
        <f>ROUND(CU35*CV35,0)</f>
        <v>0</v>
      </c>
      <c r="CX35" s="352"/>
      <c r="CY35" s="341">
        <f>ROUND((CU35+CW35)/(1-CX35)*CX35,0)</f>
        <v>0</v>
      </c>
      <c r="CZ35" s="341">
        <f>ROUND((CU35+CW35+CY35)*[1]基准日费率!$C$3,0)</f>
        <v>0</v>
      </c>
      <c r="DA35" s="341">
        <f>ROUND(CP35*[1]基准日费率!$F$3*$DA$7,0)</f>
        <v>0</v>
      </c>
      <c r="DB35" s="341">
        <f>ROUND(CU35*$DB$7,0)</f>
        <v>0</v>
      </c>
      <c r="DC35" s="341">
        <f>ROUND(CU35*$DC$7,0)</f>
        <v>0</v>
      </c>
      <c r="DD35" s="362">
        <f>ROUND(CU35+CW35+CY35+CZ35+DA35+DB35+DC35,0)</f>
        <v>0</v>
      </c>
    </row>
    <row r="36" customHeight="1" spans="1:108">
      <c r="A36" s="173" t="s">
        <v>193</v>
      </c>
      <c r="B36" s="195"/>
      <c r="C36" s="195"/>
      <c r="D36" s="195"/>
      <c r="E36" s="196"/>
      <c r="F36" s="197"/>
      <c r="G36" s="91"/>
      <c r="H36" s="93"/>
      <c r="I36" s="56"/>
      <c r="J36" s="57"/>
      <c r="K36" s="57"/>
      <c r="L36" s="116"/>
      <c r="M36" s="116"/>
      <c r="N36" s="57"/>
      <c r="O36" s="123">
        <f>SUM(O8:O35)</f>
        <v>3511434.44</v>
      </c>
      <c r="P36" s="123">
        <f>SUM(P8:P35)</f>
        <v>1436598.78</v>
      </c>
      <c r="Q36" s="123">
        <f>SUM(Q8:Q35)</f>
        <v>0</v>
      </c>
      <c r="R36" s="123">
        <f>SUM(R8:R35)</f>
        <v>1436598.78</v>
      </c>
      <c r="S36" s="91"/>
      <c r="T36" s="123"/>
      <c r="U36" s="123"/>
      <c r="V36" s="123"/>
      <c r="W36" s="123">
        <f>SUM(W8:W35)</f>
        <v>3511434.44</v>
      </c>
      <c r="X36" s="123">
        <f>SUM(X8:X35)</f>
        <v>1436598.78</v>
      </c>
      <c r="Y36" s="123">
        <f>SUM(Y8:Y35)</f>
        <v>0</v>
      </c>
      <c r="Z36" s="123">
        <f>SUM(Z8:Z35)</f>
        <v>1436598.78</v>
      </c>
      <c r="AA36" s="123">
        <v>0</v>
      </c>
      <c r="AB36" s="92"/>
      <c r="AC36" s="123">
        <v>0</v>
      </c>
      <c r="AD36" s="241">
        <f t="shared" si="3"/>
        <v>-100</v>
      </c>
      <c r="AE36" s="241">
        <f t="shared" si="4"/>
        <v>-100</v>
      </c>
      <c r="AF36" s="98"/>
      <c r="AG36" s="92"/>
      <c r="AH36" s="92"/>
      <c r="AI36" s="92"/>
      <c r="AJ36" s="92"/>
      <c r="AK36" s="92"/>
      <c r="AL36" s="92"/>
      <c r="AM36" s="92"/>
      <c r="AN36" s="92"/>
      <c r="AO36" s="92"/>
      <c r="AP36" s="92"/>
      <c r="AQ36" s="91"/>
      <c r="AR36" s="268"/>
      <c r="AS36" s="268"/>
      <c r="AT36" s="268"/>
      <c r="AU36" s="265" t="s">
        <v>124</v>
      </c>
      <c r="AV36" s="267"/>
      <c r="AW36" s="265" t="str">
        <f t="shared" ref="AW36" si="26">AP36&amp;AV36</f>
        <v/>
      </c>
      <c r="AX36" s="56"/>
      <c r="AY36" s="56"/>
      <c r="AZ36" s="56"/>
      <c r="BA36" s="56"/>
      <c r="BB36" s="206"/>
      <c r="BC36" s="56"/>
      <c r="BD36" s="56"/>
      <c r="BE36" s="56"/>
      <c r="BF36" s="56"/>
      <c r="BG36" s="56"/>
      <c r="BH36" s="56"/>
      <c r="BI36" s="56"/>
      <c r="BJ36" s="56"/>
      <c r="BK36" s="56"/>
      <c r="BL36" s="56"/>
      <c r="BM36" s="56"/>
      <c r="BN36" s="288"/>
      <c r="BO36" s="289"/>
      <c r="BP36" s="284"/>
      <c r="BQ36" s="286"/>
      <c r="BR36" s="284"/>
      <c r="BS36" s="290"/>
      <c r="BT36" s="284"/>
      <c r="BU36" s="305"/>
      <c r="BV36" s="305"/>
      <c r="BW36" s="284"/>
      <c r="BX36" s="284"/>
      <c r="BY36" s="306"/>
      <c r="BZ36" s="285"/>
      <c r="CA36" s="302"/>
      <c r="CB36" s="302"/>
      <c r="CC36" s="284"/>
      <c r="CD36" s="328"/>
      <c r="CE36" s="284"/>
      <c r="CF36" s="284"/>
      <c r="CG36" s="284"/>
      <c r="CH36" s="329"/>
      <c r="CI36" s="326"/>
      <c r="CJ36" s="158"/>
      <c r="CK36" s="158"/>
      <c r="CL36" s="158"/>
      <c r="CM36" s="344"/>
      <c r="CN36" s="344"/>
      <c r="CO36" s="344"/>
      <c r="CP36" s="343"/>
      <c r="CQ36" s="345"/>
      <c r="CR36" s="341"/>
      <c r="CS36" s="341"/>
      <c r="CT36" s="341"/>
      <c r="CU36" s="341"/>
      <c r="CV36" s="339"/>
      <c r="CW36" s="341"/>
      <c r="CX36" s="339"/>
      <c r="CY36" s="341"/>
      <c r="CZ36" s="341"/>
      <c r="DA36" s="341"/>
      <c r="DB36" s="341"/>
      <c r="DC36" s="341"/>
      <c r="DD36" s="363"/>
    </row>
    <row r="37" customHeight="1" spans="1:108">
      <c r="A37" s="40" t="s">
        <v>194</v>
      </c>
      <c r="B37" s="80"/>
      <c r="C37" s="80"/>
      <c r="D37" s="80"/>
      <c r="E37" s="80"/>
      <c r="F37" s="171"/>
      <c r="G37" s="80"/>
      <c r="H37" s="81"/>
      <c r="O37" s="80"/>
      <c r="P37" s="80"/>
      <c r="Q37" s="124" t="s">
        <v>195</v>
      </c>
      <c r="R37" s="80"/>
      <c r="S37" s="80"/>
      <c r="T37" s="80"/>
      <c r="U37" s="80"/>
      <c r="V37" s="80"/>
      <c r="W37" s="80"/>
      <c r="X37" s="80"/>
      <c r="Y37" s="80"/>
      <c r="Z37" s="80" t="str">
        <f>"评估人员："&amp;[1]封面!G26</f>
        <v>评估人员：</v>
      </c>
      <c r="AA37" s="80"/>
      <c r="AB37" s="80"/>
      <c r="AC37" s="80"/>
      <c r="AE37" s="80"/>
      <c r="BN37" s="291"/>
      <c r="BO37" s="292"/>
      <c r="BP37" s="293"/>
      <c r="BR37" s="293"/>
      <c r="BS37" s="293"/>
      <c r="BT37" s="293"/>
      <c r="BU37" s="293"/>
      <c r="BV37" s="293"/>
      <c r="BW37" s="293"/>
      <c r="BX37" s="307"/>
      <c r="BY37" s="162"/>
      <c r="BZ37" s="162"/>
      <c r="CA37" s="308"/>
      <c r="CB37" s="309"/>
      <c r="CC37" s="307"/>
      <c r="CD37" s="162"/>
      <c r="CE37" s="307"/>
      <c r="CF37" s="330"/>
      <c r="CG37" s="331"/>
      <c r="CP37" s="346"/>
      <c r="CQ37" s="347"/>
      <c r="CR37" s="348"/>
      <c r="CS37" s="346"/>
      <c r="CT37" s="334"/>
      <c r="CU37" s="334"/>
      <c r="CV37" s="334"/>
      <c r="CW37" s="334"/>
      <c r="CX37" s="334"/>
      <c r="CY37" s="334"/>
      <c r="CZ37" s="334"/>
      <c r="DA37" s="334"/>
      <c r="DB37" s="334"/>
      <c r="DC37" s="334"/>
      <c r="DD37" s="334"/>
    </row>
    <row r="38" customHeight="1" spans="1:108">
      <c r="A38" s="41" t="s">
        <v>196</v>
      </c>
      <c r="B38" s="80"/>
      <c r="C38" s="80"/>
      <c r="D38" s="80"/>
      <c r="E38" s="80"/>
      <c r="F38" s="171"/>
      <c r="G38" s="80"/>
      <c r="H38" s="81"/>
      <c r="O38" s="80"/>
      <c r="P38" s="80"/>
      <c r="Q38" s="80"/>
      <c r="R38" s="80"/>
      <c r="S38" s="80"/>
      <c r="T38" s="80"/>
      <c r="U38" s="80"/>
      <c r="V38" s="80"/>
      <c r="W38" s="80"/>
      <c r="X38" s="80"/>
      <c r="Y38" s="80"/>
      <c r="Z38" s="80"/>
      <c r="AA38" s="80"/>
      <c r="AB38" s="80"/>
      <c r="AC38" s="80"/>
      <c r="AE38" s="80"/>
      <c r="BN38" s="291"/>
      <c r="BO38" s="292"/>
      <c r="BP38" s="293"/>
      <c r="BR38" s="293"/>
      <c r="BS38" s="293"/>
      <c r="BT38" s="293"/>
      <c r="BU38" s="293"/>
      <c r="BV38" s="293"/>
      <c r="BW38" s="293"/>
      <c r="BX38" s="307"/>
      <c r="BY38" s="162"/>
      <c r="BZ38" s="162"/>
      <c r="CA38" s="308"/>
      <c r="CB38" s="309"/>
      <c r="CC38" s="307"/>
      <c r="CD38" s="162"/>
      <c r="CE38" s="307"/>
      <c r="CF38" s="330"/>
      <c r="CG38" s="331"/>
      <c r="CP38" s="346"/>
      <c r="CQ38" s="347"/>
      <c r="CR38" s="348"/>
      <c r="CS38" s="346"/>
      <c r="CT38" s="334"/>
      <c r="CU38" s="334"/>
      <c r="CV38" s="334"/>
      <c r="CW38" s="334"/>
      <c r="CX38" s="334"/>
      <c r="CY38" s="334"/>
      <c r="CZ38" s="334"/>
      <c r="DA38" s="334"/>
      <c r="DB38" s="334"/>
      <c r="DC38" s="334"/>
      <c r="DD38" s="334"/>
    </row>
    <row r="39" customHeight="1" spans="2:108">
      <c r="B39" s="80"/>
      <c r="C39" s="80"/>
      <c r="D39" s="80"/>
      <c r="E39" s="80"/>
      <c r="F39" s="171"/>
      <c r="G39" s="80"/>
      <c r="H39" s="81"/>
      <c r="O39" s="80"/>
      <c r="P39" s="80"/>
      <c r="Q39" s="80"/>
      <c r="R39" s="80"/>
      <c r="S39" s="80"/>
      <c r="T39" s="80"/>
      <c r="U39" s="80"/>
      <c r="V39" s="80"/>
      <c r="W39" s="80"/>
      <c r="X39" s="80"/>
      <c r="Y39" s="80"/>
      <c r="Z39" s="80"/>
      <c r="AA39" s="80"/>
      <c r="AB39" s="80"/>
      <c r="AC39" s="80"/>
      <c r="AE39" s="80"/>
      <c r="BN39" s="291"/>
      <c r="BO39" s="292"/>
      <c r="BP39" s="293"/>
      <c r="BR39" s="293"/>
      <c r="BS39" s="293"/>
      <c r="BT39" s="293"/>
      <c r="BU39" s="293"/>
      <c r="BV39" s="293"/>
      <c r="BW39" s="293"/>
      <c r="BX39" s="307"/>
      <c r="BY39" s="162"/>
      <c r="BZ39" s="162"/>
      <c r="CA39" s="308"/>
      <c r="CB39" s="309"/>
      <c r="CC39" s="307"/>
      <c r="CD39" s="162"/>
      <c r="CE39" s="307"/>
      <c r="CF39" s="330"/>
      <c r="CG39" s="331"/>
      <c r="CP39" s="346"/>
      <c r="CQ39" s="347"/>
      <c r="CR39" s="348"/>
      <c r="CS39" s="346"/>
      <c r="CT39" s="334"/>
      <c r="CU39" s="334"/>
      <c r="CV39" s="334"/>
      <c r="CW39" s="334"/>
      <c r="CX39" s="334"/>
      <c r="CY39" s="334"/>
      <c r="CZ39" s="334"/>
      <c r="DA39" s="334"/>
      <c r="DB39" s="334"/>
      <c r="DC39" s="334"/>
      <c r="DD39" s="334"/>
    </row>
    <row r="40" customHeight="1" spans="2:108">
      <c r="B40" s="80"/>
      <c r="C40" s="80"/>
      <c r="D40" s="80"/>
      <c r="E40" s="80"/>
      <c r="F40" s="171"/>
      <c r="G40" s="80"/>
      <c r="H40" s="81"/>
      <c r="O40" s="80"/>
      <c r="P40" s="80"/>
      <c r="Q40" s="80"/>
      <c r="R40" s="80"/>
      <c r="S40" s="80"/>
      <c r="T40" s="80"/>
      <c r="U40" s="80"/>
      <c r="V40" s="80"/>
      <c r="W40" s="80"/>
      <c r="X40" s="80"/>
      <c r="Y40" s="80"/>
      <c r="Z40" s="80"/>
      <c r="AA40" s="80"/>
      <c r="AB40" s="80"/>
      <c r="AC40" s="80"/>
      <c r="AE40" s="80"/>
      <c r="BN40" s="291"/>
      <c r="BO40" s="292"/>
      <c r="BP40" s="293"/>
      <c r="BR40" s="293"/>
      <c r="BS40" s="293"/>
      <c r="BT40" s="293"/>
      <c r="BU40" s="293"/>
      <c r="BV40" s="293"/>
      <c r="BW40" s="293"/>
      <c r="BX40" s="307"/>
      <c r="BY40" s="162"/>
      <c r="BZ40" s="162"/>
      <c r="CA40" s="308"/>
      <c r="CB40" s="309"/>
      <c r="CC40" s="307"/>
      <c r="CD40" s="162"/>
      <c r="CE40" s="307"/>
      <c r="CF40" s="330"/>
      <c r="CG40" s="331"/>
      <c r="CP40" s="346"/>
      <c r="CQ40" s="347"/>
      <c r="CR40" s="348"/>
      <c r="CS40" s="346"/>
      <c r="CT40" s="334"/>
      <c r="CU40" s="334"/>
      <c r="CV40" s="334"/>
      <c r="CW40" s="334"/>
      <c r="CX40" s="334"/>
      <c r="CY40" s="334"/>
      <c r="CZ40" s="334"/>
      <c r="DA40" s="334"/>
      <c r="DB40" s="334"/>
      <c r="DC40" s="334"/>
      <c r="DD40" s="334"/>
    </row>
    <row r="41" customHeight="1" spans="2:108">
      <c r="B41" s="80"/>
      <c r="C41" s="80"/>
      <c r="D41" s="80"/>
      <c r="E41" s="80"/>
      <c r="F41" s="171"/>
      <c r="G41" s="80"/>
      <c r="H41" s="81"/>
      <c r="O41" s="80"/>
      <c r="P41" s="80"/>
      <c r="Q41" s="80"/>
      <c r="R41" s="80"/>
      <c r="S41" s="80"/>
      <c r="T41" s="80"/>
      <c r="U41" s="80"/>
      <c r="V41" s="80"/>
      <c r="W41" s="80"/>
      <c r="X41" s="80"/>
      <c r="Y41" s="80"/>
      <c r="Z41" s="80"/>
      <c r="AA41" s="80"/>
      <c r="AB41" s="80"/>
      <c r="AC41" s="80"/>
      <c r="AE41" s="80"/>
      <c r="BN41" s="291"/>
      <c r="BO41" s="292"/>
      <c r="BP41" s="293"/>
      <c r="BR41" s="293"/>
      <c r="BS41" s="293"/>
      <c r="BT41" s="293"/>
      <c r="BU41" s="293"/>
      <c r="BV41" s="293"/>
      <c r="BW41" s="293"/>
      <c r="BX41" s="307"/>
      <c r="BY41" s="162"/>
      <c r="BZ41" s="162"/>
      <c r="CA41" s="308"/>
      <c r="CB41" s="309"/>
      <c r="CC41" s="307"/>
      <c r="CD41" s="162"/>
      <c r="CE41" s="307"/>
      <c r="CF41" s="330"/>
      <c r="CG41" s="331"/>
      <c r="CP41" s="346"/>
      <c r="CQ41" s="347"/>
      <c r="CR41" s="348"/>
      <c r="CS41" s="346"/>
      <c r="CT41" s="334"/>
      <c r="CU41" s="334"/>
      <c r="CV41" s="334"/>
      <c r="CW41" s="334"/>
      <c r="CX41" s="334"/>
      <c r="CY41" s="334"/>
      <c r="CZ41" s="334"/>
      <c r="DA41" s="334"/>
      <c r="DB41" s="334"/>
      <c r="DC41" s="334"/>
      <c r="DD41" s="334"/>
    </row>
    <row r="42" customHeight="1" spans="2:108">
      <c r="B42" s="80"/>
      <c r="C42" s="80"/>
      <c r="D42" s="80"/>
      <c r="E42" s="80"/>
      <c r="F42" s="171"/>
      <c r="G42" s="80"/>
      <c r="H42" s="81"/>
      <c r="O42" s="80"/>
      <c r="P42" s="80"/>
      <c r="Q42" s="80"/>
      <c r="R42" s="80"/>
      <c r="S42" s="80"/>
      <c r="T42" s="80"/>
      <c r="U42" s="80"/>
      <c r="V42" s="80"/>
      <c r="W42" s="80"/>
      <c r="X42" s="80"/>
      <c r="Y42" s="80"/>
      <c r="Z42" s="80"/>
      <c r="AA42" s="80"/>
      <c r="AB42" s="80"/>
      <c r="AC42" s="80"/>
      <c r="AD42" s="80"/>
      <c r="AE42" s="80"/>
      <c r="BN42" s="291"/>
      <c r="BO42" s="292"/>
      <c r="BP42" s="293"/>
      <c r="BR42" s="293"/>
      <c r="BS42" s="293"/>
      <c r="BT42" s="293"/>
      <c r="BU42" s="293"/>
      <c r="BV42" s="293"/>
      <c r="BW42" s="293"/>
      <c r="BX42" s="307"/>
      <c r="BY42" s="80"/>
      <c r="BZ42" s="80"/>
      <c r="CA42" s="80"/>
      <c r="CB42" s="80"/>
      <c r="CC42" s="80"/>
      <c r="CD42" s="162"/>
      <c r="CE42" s="307"/>
      <c r="CF42" s="330"/>
      <c r="CG42" s="331"/>
      <c r="CP42" s="346"/>
      <c r="CQ42" s="347"/>
      <c r="CR42" s="348"/>
      <c r="CS42" s="346"/>
      <c r="CT42" s="334"/>
      <c r="CU42" s="334"/>
      <c r="CV42" s="334"/>
      <c r="CW42" s="334"/>
      <c r="CX42" s="334"/>
      <c r="CY42" s="334"/>
      <c r="CZ42" s="334"/>
      <c r="DA42" s="334"/>
      <c r="DB42" s="334"/>
      <c r="DC42" s="334"/>
      <c r="DD42" s="334"/>
    </row>
    <row r="43" customHeight="1" spans="2:108">
      <c r="B43" s="80"/>
      <c r="C43" s="80"/>
      <c r="D43" s="80"/>
      <c r="E43" s="80"/>
      <c r="F43" s="171"/>
      <c r="G43" s="80"/>
      <c r="H43" s="81"/>
      <c r="O43" s="80"/>
      <c r="P43" s="80"/>
      <c r="Q43" s="80"/>
      <c r="R43" s="80"/>
      <c r="S43" s="80"/>
      <c r="T43" s="80"/>
      <c r="U43" s="80"/>
      <c r="V43" s="80"/>
      <c r="W43" s="80"/>
      <c r="X43" s="80"/>
      <c r="Y43" s="80"/>
      <c r="Z43" s="80"/>
      <c r="AA43" s="80"/>
      <c r="AB43" s="80"/>
      <c r="AC43" s="80"/>
      <c r="AD43" s="80"/>
      <c r="AE43" s="80"/>
      <c r="BN43" s="291"/>
      <c r="BO43" s="292"/>
      <c r="BP43" s="293"/>
      <c r="BR43" s="293"/>
      <c r="BS43" s="293"/>
      <c r="BT43" s="293"/>
      <c r="BU43" s="293"/>
      <c r="BV43" s="293"/>
      <c r="BW43" s="293"/>
      <c r="BX43" s="307"/>
      <c r="BY43" s="80"/>
      <c r="BZ43" s="80"/>
      <c r="CA43" s="80"/>
      <c r="CB43" s="80"/>
      <c r="CC43" s="80"/>
      <c r="CD43" s="162"/>
      <c r="CE43" s="307"/>
      <c r="CF43" s="330"/>
      <c r="CG43" s="331"/>
      <c r="CP43" s="346"/>
      <c r="CQ43" s="347"/>
      <c r="CR43" s="348"/>
      <c r="CS43" s="346"/>
      <c r="CT43" s="334"/>
      <c r="CU43" s="334"/>
      <c r="CV43" s="334"/>
      <c r="CW43" s="334"/>
      <c r="CX43" s="334"/>
      <c r="CY43" s="334"/>
      <c r="CZ43" s="334"/>
      <c r="DA43" s="334"/>
      <c r="DB43" s="334"/>
      <c r="DC43" s="334"/>
      <c r="DD43" s="334"/>
    </row>
    <row r="44" customHeight="1" spans="2:108">
      <c r="B44" s="80"/>
      <c r="C44" s="80"/>
      <c r="D44" s="80"/>
      <c r="E44" s="80"/>
      <c r="F44" s="171"/>
      <c r="G44" s="80"/>
      <c r="H44" s="81"/>
      <c r="O44" s="80"/>
      <c r="P44" s="80"/>
      <c r="Q44" s="80"/>
      <c r="R44" s="80"/>
      <c r="S44" s="80"/>
      <c r="T44" s="80"/>
      <c r="U44" s="80"/>
      <c r="V44" s="80"/>
      <c r="W44" s="80"/>
      <c r="X44" s="80"/>
      <c r="Y44" s="80"/>
      <c r="Z44" s="80"/>
      <c r="AA44" s="80"/>
      <c r="AB44" s="80"/>
      <c r="AC44" s="80"/>
      <c r="AD44" s="80"/>
      <c r="AE44" s="80"/>
      <c r="BN44" s="291"/>
      <c r="BO44" s="292"/>
      <c r="BP44" s="293"/>
      <c r="BR44" s="293"/>
      <c r="BS44" s="293"/>
      <c r="BT44" s="293"/>
      <c r="BU44" s="293"/>
      <c r="BV44" s="293"/>
      <c r="BW44" s="293"/>
      <c r="BX44" s="307"/>
      <c r="BY44" s="80"/>
      <c r="BZ44" s="80"/>
      <c r="CA44" s="80"/>
      <c r="CB44" s="80"/>
      <c r="CC44" s="80"/>
      <c r="CD44" s="162"/>
      <c r="CE44" s="307"/>
      <c r="CF44" s="330"/>
      <c r="CG44" s="331"/>
      <c r="CP44" s="346"/>
      <c r="CQ44" s="347"/>
      <c r="CR44" s="348"/>
      <c r="CS44" s="346"/>
      <c r="CT44" s="334"/>
      <c r="CU44" s="334"/>
      <c r="CV44" s="334"/>
      <c r="CW44" s="334"/>
      <c r="CX44" s="334"/>
      <c r="CY44" s="334"/>
      <c r="CZ44" s="334"/>
      <c r="DA44" s="334"/>
      <c r="DB44" s="334"/>
      <c r="DC44" s="334"/>
      <c r="DD44" s="334"/>
    </row>
    <row r="45" ht="13.5" spans="2:108">
      <c r="B45" s="80"/>
      <c r="C45" s="80"/>
      <c r="D45" s="80"/>
      <c r="E45" s="80"/>
      <c r="F45" s="171"/>
      <c r="G45" s="80"/>
      <c r="H45" s="81"/>
      <c r="O45" s="80"/>
      <c r="P45" s="80"/>
      <c r="Q45" s="80"/>
      <c r="R45" s="80"/>
      <c r="S45" s="80"/>
      <c r="T45" s="80"/>
      <c r="U45" s="80"/>
      <c r="V45" s="80"/>
      <c r="W45" s="80"/>
      <c r="X45" s="80"/>
      <c r="Y45" s="80"/>
      <c r="Z45" s="80"/>
      <c r="AA45" s="80"/>
      <c r="AB45" s="80"/>
      <c r="AC45" s="80"/>
      <c r="AD45" s="80"/>
      <c r="AE45" s="80"/>
      <c r="BN45" s="291"/>
      <c r="BO45" s="292"/>
      <c r="BP45" s="293"/>
      <c r="BR45" s="293"/>
      <c r="BS45" s="293"/>
      <c r="BT45" s="293"/>
      <c r="BU45" s="293"/>
      <c r="BV45" s="293"/>
      <c r="BW45" s="293"/>
      <c r="BX45" s="307"/>
      <c r="BY45" s="80"/>
      <c r="BZ45" s="80"/>
      <c r="CA45" s="80"/>
      <c r="CB45" s="80"/>
      <c r="CC45" s="80"/>
      <c r="CD45" s="162"/>
      <c r="CE45" s="307"/>
      <c r="CF45" s="330"/>
      <c r="CG45" s="331"/>
      <c r="CP45" s="346"/>
      <c r="CQ45" s="347"/>
      <c r="CR45" s="348"/>
      <c r="CS45" s="346"/>
      <c r="CT45" s="334"/>
      <c r="CU45" s="334"/>
      <c r="CV45" s="334"/>
      <c r="CW45" s="334"/>
      <c r="CX45" s="334"/>
      <c r="CY45" s="334"/>
      <c r="CZ45" s="334"/>
      <c r="DA45" s="334"/>
      <c r="DB45" s="334"/>
      <c r="DC45" s="334"/>
      <c r="DD45" s="334"/>
    </row>
    <row r="46" ht="13.5" spans="2:108">
      <c r="B46" s="80"/>
      <c r="C46" s="80"/>
      <c r="D46" s="80"/>
      <c r="E46" s="80"/>
      <c r="F46" s="171"/>
      <c r="G46" s="80"/>
      <c r="H46" s="81"/>
      <c r="O46" s="80"/>
      <c r="P46" s="80"/>
      <c r="Q46" s="80"/>
      <c r="R46" s="80"/>
      <c r="S46" s="80"/>
      <c r="T46" s="80"/>
      <c r="U46" s="80"/>
      <c r="V46" s="80"/>
      <c r="W46" s="80"/>
      <c r="X46" s="80"/>
      <c r="Y46" s="80"/>
      <c r="Z46" s="80"/>
      <c r="AA46" s="80"/>
      <c r="AB46" s="80"/>
      <c r="AC46" s="80"/>
      <c r="AD46" s="80"/>
      <c r="AE46" s="80"/>
      <c r="BN46" s="291"/>
      <c r="BO46" s="292"/>
      <c r="BP46" s="293"/>
      <c r="BR46" s="293"/>
      <c r="BS46" s="293"/>
      <c r="BT46" s="293"/>
      <c r="BU46" s="293"/>
      <c r="BV46" s="293"/>
      <c r="BW46" s="293"/>
      <c r="BX46" s="307"/>
      <c r="BY46" s="80"/>
      <c r="BZ46" s="80"/>
      <c r="CA46" s="80"/>
      <c r="CB46" s="80"/>
      <c r="CC46" s="80"/>
      <c r="CD46" s="162"/>
      <c r="CE46" s="307"/>
      <c r="CF46" s="330"/>
      <c r="CG46" s="331"/>
      <c r="CP46" s="346"/>
      <c r="CQ46" s="347"/>
      <c r="CR46" s="348"/>
      <c r="CS46" s="346"/>
      <c r="CT46" s="334"/>
      <c r="CU46" s="334"/>
      <c r="CV46" s="334"/>
      <c r="CW46" s="334"/>
      <c r="CX46" s="334"/>
      <c r="CY46" s="334"/>
      <c r="CZ46" s="334"/>
      <c r="DA46" s="334"/>
      <c r="DB46" s="334"/>
      <c r="DC46" s="334"/>
      <c r="DD46" s="334"/>
    </row>
    <row r="47" customHeight="1" spans="2:108">
      <c r="B47" s="80"/>
      <c r="C47" s="80"/>
      <c r="D47" s="80"/>
      <c r="E47" s="80"/>
      <c r="F47" s="171"/>
      <c r="G47" s="80"/>
      <c r="H47" s="81"/>
      <c r="O47" s="80"/>
      <c r="P47" s="80"/>
      <c r="Q47" s="80"/>
      <c r="R47" s="80"/>
      <c r="S47" s="80"/>
      <c r="T47" s="80"/>
      <c r="U47" s="80"/>
      <c r="V47" s="80"/>
      <c r="W47" s="80"/>
      <c r="X47" s="80"/>
      <c r="Y47" s="80"/>
      <c r="Z47" s="80"/>
      <c r="AA47" s="80"/>
      <c r="AB47" s="80"/>
      <c r="AC47" s="80"/>
      <c r="AD47" s="80"/>
      <c r="AE47" s="80"/>
      <c r="BN47" s="291"/>
      <c r="BO47" s="292"/>
      <c r="BP47" s="293"/>
      <c r="BR47" s="293"/>
      <c r="BS47" s="293"/>
      <c r="BT47" s="293"/>
      <c r="BU47" s="293"/>
      <c r="BV47" s="293"/>
      <c r="BW47" s="293"/>
      <c r="BX47" s="307"/>
      <c r="BY47" s="80"/>
      <c r="BZ47" s="80"/>
      <c r="CA47" s="80"/>
      <c r="CB47" s="80"/>
      <c r="CC47" s="80"/>
      <c r="CD47" s="162"/>
      <c r="CE47" s="307"/>
      <c r="CF47" s="330"/>
      <c r="CG47" s="331"/>
      <c r="CP47" s="346"/>
      <c r="CQ47" s="347"/>
      <c r="CR47" s="348"/>
      <c r="CS47" s="346"/>
      <c r="CT47" s="334"/>
      <c r="CU47" s="334"/>
      <c r="CV47" s="334"/>
      <c r="CW47" s="334"/>
      <c r="CX47" s="334"/>
      <c r="CY47" s="334"/>
      <c r="CZ47" s="334"/>
      <c r="DA47" s="334"/>
      <c r="DB47" s="334"/>
      <c r="DC47" s="334"/>
      <c r="DD47" s="334"/>
    </row>
    <row r="48" customHeight="1" spans="2:108">
      <c r="B48" s="80"/>
      <c r="C48" s="80"/>
      <c r="D48" s="80"/>
      <c r="E48" s="80"/>
      <c r="F48" s="171"/>
      <c r="G48" s="80"/>
      <c r="H48" s="81"/>
      <c r="O48" s="80"/>
      <c r="P48" s="80"/>
      <c r="Q48" s="80"/>
      <c r="R48" s="80"/>
      <c r="S48" s="80"/>
      <c r="T48" s="80"/>
      <c r="U48" s="80"/>
      <c r="V48" s="80"/>
      <c r="W48" s="80"/>
      <c r="X48" s="80"/>
      <c r="Y48" s="80"/>
      <c r="Z48" s="80"/>
      <c r="AA48" s="80"/>
      <c r="AB48" s="80"/>
      <c r="AC48" s="80"/>
      <c r="AD48" s="80"/>
      <c r="AE48" s="80"/>
      <c r="BN48" s="291"/>
      <c r="BO48" s="292"/>
      <c r="BP48" s="293"/>
      <c r="BR48" s="293"/>
      <c r="BS48" s="293"/>
      <c r="BT48" s="293"/>
      <c r="BU48" s="293"/>
      <c r="BV48" s="293"/>
      <c r="BW48" s="293"/>
      <c r="BX48" s="307"/>
      <c r="BY48" s="80"/>
      <c r="BZ48" s="80"/>
      <c r="CA48" s="80"/>
      <c r="CB48" s="80"/>
      <c r="CC48" s="80"/>
      <c r="CD48" s="162"/>
      <c r="CE48" s="307"/>
      <c r="CF48" s="330"/>
      <c r="CG48" s="331"/>
      <c r="CP48" s="346"/>
      <c r="CQ48" s="347"/>
      <c r="CR48" s="348"/>
      <c r="CS48" s="346"/>
      <c r="CT48" s="334"/>
      <c r="CU48" s="334"/>
      <c r="CV48" s="334"/>
      <c r="CW48" s="334"/>
      <c r="CX48" s="334"/>
      <c r="CY48" s="334"/>
      <c r="CZ48" s="334"/>
      <c r="DA48" s="334"/>
      <c r="DB48" s="334"/>
      <c r="DC48" s="334"/>
      <c r="DD48" s="334"/>
    </row>
    <row r="49" customHeight="1" spans="2:108">
      <c r="B49" s="80"/>
      <c r="C49" s="80"/>
      <c r="D49" s="80"/>
      <c r="E49" s="80"/>
      <c r="F49" s="171"/>
      <c r="G49" s="80"/>
      <c r="H49" s="81"/>
      <c r="O49" s="80"/>
      <c r="P49" s="80"/>
      <c r="Q49" s="80"/>
      <c r="R49" s="80"/>
      <c r="S49" s="80"/>
      <c r="T49" s="80"/>
      <c r="U49" s="80"/>
      <c r="V49" s="80"/>
      <c r="W49" s="80"/>
      <c r="X49" s="80"/>
      <c r="Y49" s="80"/>
      <c r="Z49" s="80"/>
      <c r="AA49" s="80"/>
      <c r="AB49" s="80"/>
      <c r="AC49" s="80"/>
      <c r="AD49" s="80"/>
      <c r="AE49" s="80"/>
      <c r="BN49" s="291"/>
      <c r="BO49" s="292"/>
      <c r="BP49" s="293"/>
      <c r="BR49" s="293"/>
      <c r="BS49" s="293"/>
      <c r="BT49" s="293"/>
      <c r="BU49" s="293"/>
      <c r="BV49" s="293"/>
      <c r="BW49" s="293"/>
      <c r="BX49" s="307"/>
      <c r="BY49" s="80"/>
      <c r="BZ49" s="80"/>
      <c r="CA49" s="80"/>
      <c r="CB49" s="80"/>
      <c r="CC49" s="80"/>
      <c r="CD49" s="162"/>
      <c r="CE49" s="307"/>
      <c r="CF49" s="330"/>
      <c r="CG49" s="331"/>
      <c r="CP49" s="346"/>
      <c r="CQ49" s="347"/>
      <c r="CR49" s="348"/>
      <c r="CS49" s="346"/>
      <c r="CT49" s="334"/>
      <c r="CU49" s="334"/>
      <c r="CV49" s="334"/>
      <c r="CW49" s="334"/>
      <c r="CX49" s="334"/>
      <c r="CY49" s="334"/>
      <c r="CZ49" s="334"/>
      <c r="DA49" s="334"/>
      <c r="DB49" s="334"/>
      <c r="DC49" s="334"/>
      <c r="DD49" s="334"/>
    </row>
    <row r="50" customHeight="1" spans="2:108">
      <c r="B50" s="80"/>
      <c r="C50" s="80"/>
      <c r="D50" s="80"/>
      <c r="E50" s="80"/>
      <c r="F50" s="171"/>
      <c r="G50" s="80"/>
      <c r="H50" s="81"/>
      <c r="O50" s="80"/>
      <c r="P50" s="80"/>
      <c r="Q50" s="80"/>
      <c r="R50" s="80"/>
      <c r="S50" s="80"/>
      <c r="T50" s="80"/>
      <c r="U50" s="80"/>
      <c r="V50" s="80"/>
      <c r="W50" s="80"/>
      <c r="X50" s="80"/>
      <c r="Y50" s="80"/>
      <c r="Z50" s="80"/>
      <c r="AA50" s="80"/>
      <c r="AB50" s="80"/>
      <c r="AC50" s="80"/>
      <c r="AD50" s="80"/>
      <c r="AE50" s="80"/>
      <c r="BN50" s="291"/>
      <c r="BO50" s="292"/>
      <c r="BP50" s="293"/>
      <c r="BR50" s="293"/>
      <c r="BS50" s="293"/>
      <c r="BT50" s="293"/>
      <c r="BU50" s="293"/>
      <c r="BV50" s="293"/>
      <c r="BW50" s="293"/>
      <c r="BX50" s="307"/>
      <c r="BY50" s="80"/>
      <c r="BZ50" s="80"/>
      <c r="CA50" s="80"/>
      <c r="CB50" s="80"/>
      <c r="CC50" s="80"/>
      <c r="CD50" s="162"/>
      <c r="CE50" s="307"/>
      <c r="CF50" s="330"/>
      <c r="CG50" s="331"/>
      <c r="CP50" s="346"/>
      <c r="CQ50" s="347"/>
      <c r="CR50" s="348"/>
      <c r="CS50" s="346"/>
      <c r="CT50" s="334"/>
      <c r="CU50" s="334"/>
      <c r="CV50" s="334"/>
      <c r="CW50" s="334"/>
      <c r="CX50" s="334"/>
      <c r="CY50" s="334"/>
      <c r="CZ50" s="334"/>
      <c r="DA50" s="334"/>
      <c r="DB50" s="334"/>
      <c r="DC50" s="334"/>
      <c r="DD50" s="334"/>
    </row>
    <row r="51" customHeight="1" spans="2:108">
      <c r="B51" s="80"/>
      <c r="C51" s="80"/>
      <c r="D51" s="80"/>
      <c r="E51" s="80"/>
      <c r="F51" s="171"/>
      <c r="G51" s="80"/>
      <c r="H51" s="81"/>
      <c r="O51" s="80"/>
      <c r="P51" s="80"/>
      <c r="Q51" s="80"/>
      <c r="R51" s="80"/>
      <c r="S51" s="80"/>
      <c r="T51" s="80"/>
      <c r="U51" s="80"/>
      <c r="V51" s="80"/>
      <c r="W51" s="80"/>
      <c r="X51" s="80"/>
      <c r="Y51" s="80"/>
      <c r="Z51" s="80"/>
      <c r="AA51" s="80"/>
      <c r="AB51" s="80"/>
      <c r="AC51" s="80"/>
      <c r="AD51" s="80"/>
      <c r="AE51" s="80"/>
      <c r="BN51" s="291"/>
      <c r="BO51" s="292"/>
      <c r="BP51" s="293"/>
      <c r="BR51" s="293"/>
      <c r="BS51" s="293"/>
      <c r="BT51" s="293"/>
      <c r="BU51" s="293"/>
      <c r="BV51" s="293"/>
      <c r="BW51" s="293"/>
      <c r="BX51" s="307"/>
      <c r="BY51" s="80"/>
      <c r="BZ51" s="80"/>
      <c r="CA51" s="80"/>
      <c r="CB51" s="80"/>
      <c r="CC51" s="80"/>
      <c r="CD51" s="162"/>
      <c r="CE51" s="307"/>
      <c r="CF51" s="330"/>
      <c r="CG51" s="331"/>
      <c r="CP51" s="346"/>
      <c r="CQ51" s="347"/>
      <c r="CR51" s="348"/>
      <c r="CS51" s="346"/>
      <c r="CT51" s="334"/>
      <c r="CU51" s="334"/>
      <c r="CV51" s="334"/>
      <c r="CW51" s="334"/>
      <c r="CX51" s="334"/>
      <c r="CY51" s="334"/>
      <c r="CZ51" s="334"/>
      <c r="DA51" s="334"/>
      <c r="DB51" s="334"/>
      <c r="DC51" s="334"/>
      <c r="DD51" s="334"/>
    </row>
    <row r="52" customHeight="1" spans="2:108">
      <c r="B52" s="80"/>
      <c r="C52" s="80"/>
      <c r="D52" s="80"/>
      <c r="E52" s="80"/>
      <c r="F52" s="171"/>
      <c r="G52" s="80"/>
      <c r="H52" s="81"/>
      <c r="O52" s="80"/>
      <c r="P52" s="80"/>
      <c r="Q52" s="80"/>
      <c r="R52" s="80"/>
      <c r="S52" s="80"/>
      <c r="T52" s="80"/>
      <c r="U52" s="80"/>
      <c r="V52" s="80"/>
      <c r="W52" s="80"/>
      <c r="X52" s="80"/>
      <c r="Y52" s="80"/>
      <c r="Z52" s="80"/>
      <c r="AA52" s="80"/>
      <c r="AB52" s="80"/>
      <c r="AC52" s="80"/>
      <c r="AE52" s="80"/>
      <c r="BN52" s="291"/>
      <c r="BO52" s="292"/>
      <c r="BP52" s="293"/>
      <c r="BR52" s="293"/>
      <c r="BS52" s="293"/>
      <c r="BT52" s="293"/>
      <c r="BU52" s="293"/>
      <c r="BV52" s="293"/>
      <c r="BW52" s="293"/>
      <c r="BX52" s="307"/>
      <c r="BY52" s="162"/>
      <c r="BZ52" s="162"/>
      <c r="CA52" s="308"/>
      <c r="CB52" s="309"/>
      <c r="CC52" s="307"/>
      <c r="CD52" s="162"/>
      <c r="CE52" s="307"/>
      <c r="CF52" s="330"/>
      <c r="CG52" s="331"/>
      <c r="CP52" s="346"/>
      <c r="CQ52" s="347"/>
      <c r="CR52" s="348"/>
      <c r="CS52" s="346"/>
      <c r="CT52" s="334"/>
      <c r="CU52" s="334"/>
      <c r="CV52" s="334"/>
      <c r="CW52" s="334"/>
      <c r="CX52" s="334"/>
      <c r="CY52" s="334"/>
      <c r="CZ52" s="334"/>
      <c r="DA52" s="334"/>
      <c r="DB52" s="334"/>
      <c r="DC52" s="334"/>
      <c r="DD52" s="334"/>
    </row>
    <row r="53" customHeight="1" spans="2:108">
      <c r="B53" s="80"/>
      <c r="C53" s="80"/>
      <c r="D53" s="80"/>
      <c r="E53" s="80"/>
      <c r="F53" s="171"/>
      <c r="G53" s="80"/>
      <c r="H53" s="81"/>
      <c r="O53" s="80"/>
      <c r="P53" s="80"/>
      <c r="Q53" s="80"/>
      <c r="R53" s="80"/>
      <c r="S53" s="80"/>
      <c r="T53" s="80"/>
      <c r="U53" s="80"/>
      <c r="V53" s="80"/>
      <c r="W53" s="80"/>
      <c r="X53" s="80"/>
      <c r="Y53" s="80"/>
      <c r="Z53" s="80"/>
      <c r="AA53" s="80"/>
      <c r="AB53" s="80"/>
      <c r="AC53" s="80"/>
      <c r="AE53" s="80"/>
      <c r="BN53" s="291"/>
      <c r="BO53" s="292"/>
      <c r="BP53" s="293"/>
      <c r="BR53" s="293"/>
      <c r="BS53" s="293"/>
      <c r="BT53" s="293"/>
      <c r="BU53" s="293"/>
      <c r="BV53" s="293"/>
      <c r="BW53" s="293"/>
      <c r="BX53" s="307"/>
      <c r="BY53" s="162"/>
      <c r="BZ53" s="162"/>
      <c r="CA53" s="308"/>
      <c r="CB53" s="309"/>
      <c r="CC53" s="307"/>
      <c r="CD53" s="162"/>
      <c r="CE53" s="307"/>
      <c r="CF53" s="330"/>
      <c r="CG53" s="331"/>
      <c r="CP53" s="346"/>
      <c r="CQ53" s="347"/>
      <c r="CR53" s="348"/>
      <c r="CS53" s="346"/>
      <c r="CT53" s="334"/>
      <c r="CU53" s="334"/>
      <c r="CV53" s="334"/>
      <c r="CW53" s="334"/>
      <c r="CX53" s="334"/>
      <c r="CY53" s="334"/>
      <c r="CZ53" s="334"/>
      <c r="DA53" s="334"/>
      <c r="DB53" s="334"/>
      <c r="DC53" s="334"/>
      <c r="DD53" s="334"/>
    </row>
    <row r="54" customHeight="1" spans="2:108">
      <c r="B54" s="80"/>
      <c r="C54" s="80"/>
      <c r="D54" s="80"/>
      <c r="E54" s="80"/>
      <c r="F54" s="171"/>
      <c r="G54" s="80"/>
      <c r="H54" s="81"/>
      <c r="O54" s="80"/>
      <c r="P54" s="80"/>
      <c r="Q54" s="80"/>
      <c r="R54" s="80"/>
      <c r="S54" s="80"/>
      <c r="T54" s="80"/>
      <c r="U54" s="80"/>
      <c r="V54" s="80"/>
      <c r="W54" s="80"/>
      <c r="X54" s="80"/>
      <c r="Y54" s="80"/>
      <c r="Z54" s="80"/>
      <c r="AA54" s="80"/>
      <c r="AB54" s="80"/>
      <c r="AC54" s="80"/>
      <c r="AE54" s="80"/>
      <c r="BN54" s="291"/>
      <c r="BO54" s="292"/>
      <c r="BP54" s="293"/>
      <c r="BR54" s="293"/>
      <c r="BS54" s="293"/>
      <c r="BT54" s="293"/>
      <c r="BU54" s="293"/>
      <c r="BV54" s="293"/>
      <c r="BW54" s="293"/>
      <c r="BX54" s="307"/>
      <c r="BY54" s="162"/>
      <c r="BZ54" s="162"/>
      <c r="CA54" s="308"/>
      <c r="CB54" s="309"/>
      <c r="CC54" s="307"/>
      <c r="CD54" s="162"/>
      <c r="CE54" s="307"/>
      <c r="CF54" s="330"/>
      <c r="CG54" s="331"/>
      <c r="CP54" s="346"/>
      <c r="CQ54" s="347"/>
      <c r="CR54" s="348"/>
      <c r="CS54" s="346"/>
      <c r="CT54" s="334"/>
      <c r="CU54" s="334"/>
      <c r="CV54" s="334"/>
      <c r="CW54" s="334"/>
      <c r="CX54" s="334"/>
      <c r="CY54" s="334"/>
      <c r="CZ54" s="334"/>
      <c r="DA54" s="334"/>
      <c r="DB54" s="334"/>
      <c r="DC54" s="334"/>
      <c r="DD54" s="334"/>
    </row>
    <row r="55" customHeight="1" spans="2:108">
      <c r="B55" s="80"/>
      <c r="C55" s="80"/>
      <c r="D55" s="80"/>
      <c r="E55" s="80"/>
      <c r="F55" s="171"/>
      <c r="G55" s="80"/>
      <c r="H55" s="81"/>
      <c r="O55" s="80"/>
      <c r="P55" s="80"/>
      <c r="Q55" s="80"/>
      <c r="R55" s="80"/>
      <c r="S55" s="80"/>
      <c r="T55" s="80"/>
      <c r="U55" s="80"/>
      <c r="V55" s="80"/>
      <c r="W55" s="80"/>
      <c r="X55" s="80"/>
      <c r="Y55" s="80"/>
      <c r="Z55" s="80"/>
      <c r="AA55" s="80"/>
      <c r="AB55" s="80"/>
      <c r="AC55" s="80"/>
      <c r="AE55" s="80"/>
      <c r="BN55" s="291"/>
      <c r="BO55" s="292"/>
      <c r="BP55" s="293"/>
      <c r="BR55" s="293"/>
      <c r="BS55" s="293"/>
      <c r="BT55" s="293"/>
      <c r="BU55" s="293"/>
      <c r="BV55" s="293"/>
      <c r="BW55" s="293"/>
      <c r="BX55" s="307"/>
      <c r="BY55" s="162"/>
      <c r="BZ55" s="162"/>
      <c r="CA55" s="308"/>
      <c r="CB55" s="309"/>
      <c r="CC55" s="307"/>
      <c r="CD55" s="162"/>
      <c r="CE55" s="307"/>
      <c r="CF55" s="330"/>
      <c r="CG55" s="331"/>
      <c r="CP55" s="346"/>
      <c r="CQ55" s="347"/>
      <c r="CR55" s="348"/>
      <c r="CS55" s="346"/>
      <c r="CT55" s="334"/>
      <c r="CU55" s="334"/>
      <c r="CV55" s="334"/>
      <c r="CW55" s="334"/>
      <c r="CX55" s="334"/>
      <c r="CY55" s="334"/>
      <c r="CZ55" s="334"/>
      <c r="DA55" s="334"/>
      <c r="DB55" s="334"/>
      <c r="DC55" s="334"/>
      <c r="DD55" s="334"/>
    </row>
    <row r="56" customHeight="1" spans="2:108">
      <c r="B56" s="80"/>
      <c r="C56" s="80"/>
      <c r="D56" s="80"/>
      <c r="E56" s="80"/>
      <c r="F56" s="171"/>
      <c r="G56" s="80"/>
      <c r="H56" s="81"/>
      <c r="O56" s="80"/>
      <c r="P56" s="80"/>
      <c r="Q56" s="80"/>
      <c r="R56" s="80"/>
      <c r="S56" s="80"/>
      <c r="T56" s="80"/>
      <c r="U56" s="80"/>
      <c r="V56" s="80"/>
      <c r="W56" s="80"/>
      <c r="X56" s="80"/>
      <c r="Y56" s="80"/>
      <c r="Z56" s="80"/>
      <c r="AA56" s="80"/>
      <c r="AB56" s="80"/>
      <c r="AC56" s="80"/>
      <c r="AE56" s="80"/>
      <c r="BN56" s="291"/>
      <c r="BO56" s="292"/>
      <c r="BP56" s="293"/>
      <c r="BR56" s="293"/>
      <c r="BS56" s="293"/>
      <c r="BT56" s="293"/>
      <c r="BU56" s="293"/>
      <c r="BV56" s="293"/>
      <c r="BW56" s="293"/>
      <c r="BX56" s="307"/>
      <c r="BY56" s="162"/>
      <c r="BZ56" s="162"/>
      <c r="CA56" s="308"/>
      <c r="CB56" s="309"/>
      <c r="CC56" s="307"/>
      <c r="CD56" s="162"/>
      <c r="CE56" s="307"/>
      <c r="CF56" s="330"/>
      <c r="CG56" s="331"/>
      <c r="CP56" s="346"/>
      <c r="CQ56" s="347"/>
      <c r="CR56" s="348"/>
      <c r="CS56" s="346"/>
      <c r="CT56" s="334"/>
      <c r="CU56" s="334"/>
      <c r="CV56" s="334"/>
      <c r="CW56" s="334"/>
      <c r="CX56" s="334"/>
      <c r="CY56" s="334"/>
      <c r="CZ56" s="334"/>
      <c r="DA56" s="334"/>
      <c r="DB56" s="334"/>
      <c r="DC56" s="334"/>
      <c r="DD56" s="334"/>
    </row>
    <row r="57" customHeight="1" spans="2:108">
      <c r="B57" s="80"/>
      <c r="C57" s="80"/>
      <c r="D57" s="80"/>
      <c r="E57" s="80"/>
      <c r="F57" s="171"/>
      <c r="G57" s="80"/>
      <c r="H57" s="81"/>
      <c r="O57" s="80"/>
      <c r="P57" s="80"/>
      <c r="Q57" s="80"/>
      <c r="R57" s="80"/>
      <c r="S57" s="80"/>
      <c r="T57" s="80"/>
      <c r="U57" s="80"/>
      <c r="V57" s="80"/>
      <c r="W57" s="80"/>
      <c r="X57" s="80"/>
      <c r="Y57" s="80"/>
      <c r="Z57" s="80"/>
      <c r="AA57" s="80"/>
      <c r="AB57" s="80"/>
      <c r="AC57" s="80"/>
      <c r="AE57" s="80"/>
      <c r="BN57" s="291"/>
      <c r="BO57" s="292"/>
      <c r="BP57" s="293"/>
      <c r="BR57" s="293"/>
      <c r="BS57" s="293"/>
      <c r="BT57" s="293"/>
      <c r="BU57" s="293"/>
      <c r="BV57" s="293"/>
      <c r="BW57" s="293"/>
      <c r="BX57" s="307"/>
      <c r="BY57" s="162"/>
      <c r="BZ57" s="162"/>
      <c r="CA57" s="308"/>
      <c r="CB57" s="309"/>
      <c r="CC57" s="307"/>
      <c r="CD57" s="162"/>
      <c r="CE57" s="307"/>
      <c r="CF57" s="330"/>
      <c r="CG57" s="331"/>
      <c r="CP57" s="346"/>
      <c r="CQ57" s="347"/>
      <c r="CR57" s="348"/>
      <c r="CS57" s="346"/>
      <c r="CT57" s="334"/>
      <c r="CU57" s="334"/>
      <c r="CV57" s="334"/>
      <c r="CW57" s="334"/>
      <c r="CX57" s="334"/>
      <c r="CY57" s="334"/>
      <c r="CZ57" s="334"/>
      <c r="DA57" s="334"/>
      <c r="DB57" s="334"/>
      <c r="DC57" s="334"/>
      <c r="DD57" s="334"/>
    </row>
    <row r="58" customHeight="1" spans="2:108">
      <c r="B58" s="80"/>
      <c r="C58" s="80"/>
      <c r="D58" s="80"/>
      <c r="E58" s="80"/>
      <c r="F58" s="171"/>
      <c r="G58" s="80"/>
      <c r="H58" s="81"/>
      <c r="O58" s="80"/>
      <c r="P58" s="80"/>
      <c r="Q58" s="80"/>
      <c r="R58" s="80"/>
      <c r="S58" s="80"/>
      <c r="T58" s="80"/>
      <c r="U58" s="80"/>
      <c r="V58" s="80"/>
      <c r="W58" s="80"/>
      <c r="X58" s="80"/>
      <c r="Y58" s="80"/>
      <c r="Z58" s="80"/>
      <c r="AA58" s="80"/>
      <c r="AB58" s="80"/>
      <c r="AC58" s="80"/>
      <c r="AE58" s="80"/>
      <c r="BN58" s="291"/>
      <c r="BO58" s="292"/>
      <c r="BP58" s="293"/>
      <c r="BR58" s="293"/>
      <c r="BS58" s="293"/>
      <c r="BT58" s="293"/>
      <c r="BU58" s="293"/>
      <c r="BV58" s="293"/>
      <c r="BW58" s="293"/>
      <c r="BX58" s="307"/>
      <c r="BY58" s="162"/>
      <c r="BZ58" s="162"/>
      <c r="CA58" s="308"/>
      <c r="CB58" s="309"/>
      <c r="CC58" s="307"/>
      <c r="CD58" s="162"/>
      <c r="CE58" s="307"/>
      <c r="CF58" s="330"/>
      <c r="CG58" s="331"/>
      <c r="CP58" s="346"/>
      <c r="CQ58" s="347"/>
      <c r="CR58" s="348"/>
      <c r="CS58" s="346"/>
      <c r="CT58" s="334"/>
      <c r="CU58" s="334"/>
      <c r="CV58" s="334"/>
      <c r="CW58" s="334"/>
      <c r="CX58" s="334"/>
      <c r="CY58" s="334"/>
      <c r="CZ58" s="334"/>
      <c r="DA58" s="334"/>
      <c r="DB58" s="334"/>
      <c r="DC58" s="334"/>
      <c r="DD58" s="334"/>
    </row>
    <row r="59" customHeight="1" spans="2:108">
      <c r="B59" s="80"/>
      <c r="C59" s="80"/>
      <c r="D59" s="80"/>
      <c r="E59" s="80"/>
      <c r="F59" s="171"/>
      <c r="G59" s="80"/>
      <c r="H59" s="81"/>
      <c r="O59" s="80"/>
      <c r="P59" s="80"/>
      <c r="Q59" s="80"/>
      <c r="R59" s="80"/>
      <c r="S59" s="80"/>
      <c r="T59" s="80"/>
      <c r="U59" s="80"/>
      <c r="V59" s="80"/>
      <c r="W59" s="80"/>
      <c r="X59" s="80"/>
      <c r="Y59" s="80"/>
      <c r="Z59" s="80"/>
      <c r="AA59" s="80"/>
      <c r="AB59" s="80"/>
      <c r="AC59" s="80"/>
      <c r="AE59" s="80"/>
      <c r="BN59" s="291"/>
      <c r="BO59" s="292"/>
      <c r="BP59" s="293"/>
      <c r="BR59" s="293"/>
      <c r="BS59" s="293"/>
      <c r="BT59" s="293"/>
      <c r="BU59" s="293"/>
      <c r="BV59" s="293"/>
      <c r="BW59" s="293"/>
      <c r="BX59" s="307"/>
      <c r="BY59" s="162"/>
      <c r="BZ59" s="162"/>
      <c r="CA59" s="308"/>
      <c r="CB59" s="309"/>
      <c r="CC59" s="307"/>
      <c r="CD59" s="162"/>
      <c r="CE59" s="307"/>
      <c r="CF59" s="330"/>
      <c r="CG59" s="331"/>
      <c r="CP59" s="346"/>
      <c r="CQ59" s="347"/>
      <c r="CR59" s="348"/>
      <c r="CS59" s="346"/>
      <c r="CT59" s="334"/>
      <c r="CU59" s="334"/>
      <c r="CV59" s="334"/>
      <c r="CW59" s="334"/>
      <c r="CX59" s="334"/>
      <c r="CY59" s="334"/>
      <c r="CZ59" s="334"/>
      <c r="DA59" s="334"/>
      <c r="DB59" s="334"/>
      <c r="DC59" s="334"/>
      <c r="DD59" s="334"/>
    </row>
    <row r="60" customHeight="1" spans="2:108">
      <c r="B60" s="80"/>
      <c r="C60" s="80"/>
      <c r="D60" s="80"/>
      <c r="E60" s="80"/>
      <c r="F60" s="171"/>
      <c r="G60" s="80"/>
      <c r="H60" s="81"/>
      <c r="O60" s="80"/>
      <c r="P60" s="80"/>
      <c r="Q60" s="80"/>
      <c r="R60" s="80"/>
      <c r="S60" s="80"/>
      <c r="T60" s="80"/>
      <c r="U60" s="80"/>
      <c r="V60" s="80"/>
      <c r="W60" s="80"/>
      <c r="X60" s="80"/>
      <c r="Y60" s="80"/>
      <c r="Z60" s="80"/>
      <c r="AA60" s="80"/>
      <c r="AB60" s="80"/>
      <c r="AC60" s="80"/>
      <c r="AE60" s="80"/>
      <c r="BN60" s="291"/>
      <c r="BO60" s="292"/>
      <c r="BP60" s="293"/>
      <c r="BR60" s="293"/>
      <c r="BS60" s="293"/>
      <c r="BT60" s="293"/>
      <c r="BU60" s="293"/>
      <c r="BV60" s="293"/>
      <c r="BW60" s="293"/>
      <c r="BX60" s="307"/>
      <c r="BY60" s="162"/>
      <c r="BZ60" s="162"/>
      <c r="CA60" s="308"/>
      <c r="CB60" s="309"/>
      <c r="CC60" s="307"/>
      <c r="CD60" s="162"/>
      <c r="CE60" s="307"/>
      <c r="CF60" s="330"/>
      <c r="CG60" s="331"/>
      <c r="CP60" s="346"/>
      <c r="CQ60" s="347"/>
      <c r="CR60" s="348"/>
      <c r="CS60" s="346"/>
      <c r="CT60" s="334"/>
      <c r="CU60" s="334"/>
      <c r="CV60" s="334"/>
      <c r="CW60" s="334"/>
      <c r="CX60" s="334"/>
      <c r="CY60" s="334"/>
      <c r="CZ60" s="334"/>
      <c r="DA60" s="334"/>
      <c r="DB60" s="334"/>
      <c r="DC60" s="334"/>
      <c r="DD60" s="334"/>
    </row>
    <row r="61" customHeight="1" spans="2:108">
      <c r="B61" s="80"/>
      <c r="C61" s="80"/>
      <c r="D61" s="80"/>
      <c r="E61" s="80"/>
      <c r="F61" s="171"/>
      <c r="G61" s="80"/>
      <c r="H61" s="81"/>
      <c r="N61" s="207"/>
      <c r="O61" s="80"/>
      <c r="P61" s="80"/>
      <c r="Q61" s="80"/>
      <c r="R61" s="80"/>
      <c r="S61" s="80"/>
      <c r="T61" s="80"/>
      <c r="U61" s="80"/>
      <c r="V61" s="80"/>
      <c r="W61" s="80"/>
      <c r="X61" s="80"/>
      <c r="Y61" s="80"/>
      <c r="Z61" s="80"/>
      <c r="AA61" s="80"/>
      <c r="AB61" s="80"/>
      <c r="AC61" s="80"/>
      <c r="AE61" s="80"/>
      <c r="AF61" s="207"/>
      <c r="AQ61" s="270"/>
      <c r="AR61" s="270"/>
      <c r="AS61" s="270"/>
      <c r="AT61" s="270"/>
      <c r="AU61" s="270"/>
      <c r="AV61" s="270"/>
      <c r="AW61" s="270"/>
      <c r="AX61" s="270"/>
      <c r="AY61" s="270"/>
      <c r="AZ61" s="270"/>
      <c r="BA61" s="270"/>
      <c r="BB61" s="270"/>
      <c r="BC61" s="270"/>
      <c r="BD61" s="270"/>
      <c r="BE61" s="270"/>
      <c r="BF61" s="270"/>
      <c r="BG61" s="270"/>
      <c r="BH61" s="270"/>
      <c r="BI61" s="270"/>
      <c r="BJ61" s="270"/>
      <c r="BK61" s="270"/>
      <c r="BL61" s="270"/>
      <c r="BM61" s="270"/>
      <c r="BN61" s="291"/>
      <c r="BO61" s="292"/>
      <c r="BP61" s="293"/>
      <c r="BQ61" s="292"/>
      <c r="BR61" s="293"/>
      <c r="BS61" s="293"/>
      <c r="BT61" s="293"/>
      <c r="BU61" s="293"/>
      <c r="BV61" s="293"/>
      <c r="BW61" s="293"/>
      <c r="BX61" s="307"/>
      <c r="BY61" s="162"/>
      <c r="BZ61" s="162"/>
      <c r="CA61" s="308"/>
      <c r="CB61" s="309"/>
      <c r="CC61" s="307"/>
      <c r="CD61" s="332"/>
      <c r="CE61" s="307"/>
      <c r="CF61" s="330"/>
      <c r="CG61" s="331"/>
      <c r="CP61" s="346"/>
      <c r="CQ61" s="347"/>
      <c r="CR61" s="348"/>
      <c r="CS61" s="346"/>
      <c r="CT61" s="334"/>
      <c r="CU61" s="334"/>
      <c r="CV61" s="334"/>
      <c r="CW61" s="334"/>
      <c r="CX61" s="334"/>
      <c r="CY61" s="334"/>
      <c r="CZ61" s="334"/>
      <c r="DA61" s="334"/>
      <c r="DB61" s="334"/>
      <c r="DC61" s="334"/>
      <c r="DD61" s="334"/>
    </row>
    <row r="62" customHeight="1" spans="2:108">
      <c r="B62" s="80"/>
      <c r="C62" s="80"/>
      <c r="D62" s="80"/>
      <c r="E62" s="80"/>
      <c r="F62" s="171"/>
      <c r="G62" s="80"/>
      <c r="H62" s="81"/>
      <c r="O62" s="80"/>
      <c r="P62" s="80"/>
      <c r="Q62" s="80"/>
      <c r="R62" s="80"/>
      <c r="S62" s="80"/>
      <c r="T62" s="80"/>
      <c r="U62" s="80"/>
      <c r="V62" s="80"/>
      <c r="W62" s="80"/>
      <c r="X62" s="80"/>
      <c r="Y62" s="80"/>
      <c r="Z62" s="80"/>
      <c r="AA62" s="80"/>
      <c r="AB62" s="80"/>
      <c r="AC62" s="80"/>
      <c r="AE62" s="80"/>
      <c r="BN62" s="291"/>
      <c r="BO62" s="292"/>
      <c r="BP62" s="293"/>
      <c r="BR62" s="293"/>
      <c r="BS62" s="293"/>
      <c r="BT62" s="293"/>
      <c r="BU62" s="293"/>
      <c r="BV62" s="293"/>
      <c r="BW62" s="293"/>
      <c r="BX62" s="307"/>
      <c r="BY62" s="162"/>
      <c r="BZ62" s="162"/>
      <c r="CA62" s="308"/>
      <c r="CB62" s="309"/>
      <c r="CC62" s="307"/>
      <c r="CD62" s="162"/>
      <c r="CE62" s="307"/>
      <c r="CF62" s="330"/>
      <c r="CG62" s="331"/>
      <c r="CP62" s="346"/>
      <c r="CQ62" s="347"/>
      <c r="CR62" s="348"/>
      <c r="CS62" s="346"/>
      <c r="CT62" s="334"/>
      <c r="CU62" s="334"/>
      <c r="CV62" s="334"/>
      <c r="CW62" s="334"/>
      <c r="CX62" s="334"/>
      <c r="CY62" s="334"/>
      <c r="CZ62" s="334"/>
      <c r="DA62" s="334"/>
      <c r="DB62" s="334"/>
      <c r="DC62" s="334"/>
      <c r="DD62" s="334"/>
    </row>
    <row r="63" customHeight="1" spans="2:108">
      <c r="B63" s="80"/>
      <c r="C63" s="80"/>
      <c r="D63" s="80"/>
      <c r="E63" s="80"/>
      <c r="F63" s="171"/>
      <c r="G63" s="80"/>
      <c r="H63" s="81"/>
      <c r="O63" s="80"/>
      <c r="P63" s="80"/>
      <c r="Q63" s="80"/>
      <c r="R63" s="80"/>
      <c r="S63" s="80"/>
      <c r="T63" s="80"/>
      <c r="U63" s="80"/>
      <c r="V63" s="80"/>
      <c r="W63" s="80"/>
      <c r="X63" s="80"/>
      <c r="Y63" s="80"/>
      <c r="Z63" s="80"/>
      <c r="AA63" s="80"/>
      <c r="AB63" s="80"/>
      <c r="AC63" s="80"/>
      <c r="AE63" s="80"/>
      <c r="BN63" s="291"/>
      <c r="BO63" s="292"/>
      <c r="BP63" s="293"/>
      <c r="BR63" s="293"/>
      <c r="BS63" s="293"/>
      <c r="BT63" s="293"/>
      <c r="BU63" s="293"/>
      <c r="BV63" s="293"/>
      <c r="BW63" s="293"/>
      <c r="BX63" s="307"/>
      <c r="BY63" s="162"/>
      <c r="BZ63" s="162"/>
      <c r="CA63" s="308"/>
      <c r="CB63" s="309"/>
      <c r="CC63" s="307"/>
      <c r="CD63" s="162"/>
      <c r="CE63" s="307"/>
      <c r="CF63" s="330"/>
      <c r="CG63" s="331"/>
      <c r="CP63" s="346"/>
      <c r="CQ63" s="347"/>
      <c r="CR63" s="348"/>
      <c r="CS63" s="346"/>
      <c r="CT63" s="334"/>
      <c r="CU63" s="334"/>
      <c r="CV63" s="334"/>
      <c r="CW63" s="334"/>
      <c r="CX63" s="334"/>
      <c r="CY63" s="334"/>
      <c r="CZ63" s="334"/>
      <c r="DA63" s="334"/>
      <c r="DB63" s="334"/>
      <c r="DC63" s="334"/>
      <c r="DD63" s="334"/>
    </row>
    <row r="64" customHeight="1" spans="2:108">
      <c r="B64" s="80"/>
      <c r="C64" s="80"/>
      <c r="D64" s="80"/>
      <c r="E64" s="80"/>
      <c r="F64" s="171"/>
      <c r="G64" s="80"/>
      <c r="H64" s="81"/>
      <c r="N64" s="207"/>
      <c r="O64" s="80"/>
      <c r="P64" s="80"/>
      <c r="Q64" s="80"/>
      <c r="R64" s="80"/>
      <c r="S64" s="80"/>
      <c r="T64" s="80"/>
      <c r="U64" s="80"/>
      <c r="V64" s="80"/>
      <c r="W64" s="80"/>
      <c r="X64" s="80"/>
      <c r="Y64" s="80"/>
      <c r="Z64" s="80"/>
      <c r="AA64" s="80"/>
      <c r="AB64" s="80"/>
      <c r="AC64" s="80"/>
      <c r="AE64" s="80"/>
      <c r="AF64" s="207"/>
      <c r="AQ64" s="270"/>
      <c r="AR64" s="270"/>
      <c r="AS64" s="270"/>
      <c r="AT64" s="270"/>
      <c r="AU64" s="270"/>
      <c r="AV64" s="270"/>
      <c r="AW64" s="270"/>
      <c r="AX64" s="270"/>
      <c r="AY64" s="270"/>
      <c r="AZ64" s="270"/>
      <c r="BA64" s="270"/>
      <c r="BB64" s="270"/>
      <c r="BC64" s="270"/>
      <c r="BD64" s="270"/>
      <c r="BE64" s="270"/>
      <c r="BF64" s="270"/>
      <c r="BG64" s="270"/>
      <c r="BH64" s="270"/>
      <c r="BI64" s="270"/>
      <c r="BJ64" s="270"/>
      <c r="BK64" s="270"/>
      <c r="BL64" s="270"/>
      <c r="BM64" s="270"/>
      <c r="BN64" s="291"/>
      <c r="BO64" s="292"/>
      <c r="BP64" s="293"/>
      <c r="BR64" s="293"/>
      <c r="BS64" s="293"/>
      <c r="BT64" s="293"/>
      <c r="BU64" s="293"/>
      <c r="BV64" s="293"/>
      <c r="BW64" s="293"/>
      <c r="BX64" s="307"/>
      <c r="BY64" s="162"/>
      <c r="BZ64" s="162"/>
      <c r="CA64" s="308"/>
      <c r="CB64" s="309"/>
      <c r="CC64" s="307"/>
      <c r="CD64" s="332"/>
      <c r="CE64" s="307"/>
      <c r="CF64" s="330"/>
      <c r="CG64" s="331"/>
      <c r="CP64" s="346"/>
      <c r="CQ64" s="347"/>
      <c r="CR64" s="348"/>
      <c r="CS64" s="346"/>
      <c r="CT64" s="334"/>
      <c r="CU64" s="334"/>
      <c r="CV64" s="334"/>
      <c r="CW64" s="334"/>
      <c r="CX64" s="334"/>
      <c r="CY64" s="334"/>
      <c r="CZ64" s="334"/>
      <c r="DA64" s="334"/>
      <c r="DB64" s="334"/>
      <c r="DC64" s="334"/>
      <c r="DD64" s="334"/>
    </row>
    <row r="65" customHeight="1" spans="2:108">
      <c r="B65" s="80"/>
      <c r="C65" s="80"/>
      <c r="D65" s="80"/>
      <c r="E65" s="80"/>
      <c r="F65" s="171"/>
      <c r="G65" s="80"/>
      <c r="H65" s="81"/>
      <c r="N65" s="207"/>
      <c r="O65" s="80"/>
      <c r="P65" s="80"/>
      <c r="Q65" s="80"/>
      <c r="R65" s="80"/>
      <c r="S65" s="80"/>
      <c r="T65" s="80"/>
      <c r="U65" s="80"/>
      <c r="V65" s="80"/>
      <c r="W65" s="80"/>
      <c r="X65" s="80"/>
      <c r="Y65" s="80"/>
      <c r="Z65" s="80"/>
      <c r="AA65" s="80"/>
      <c r="AB65" s="80"/>
      <c r="AC65" s="80"/>
      <c r="AE65" s="80"/>
      <c r="AF65" s="207"/>
      <c r="AP65" s="368"/>
      <c r="AQ65" s="270"/>
      <c r="AR65" s="270"/>
      <c r="AS65" s="270"/>
      <c r="AT65" s="270"/>
      <c r="AU65" s="270"/>
      <c r="AV65" s="270"/>
      <c r="AW65" s="270"/>
      <c r="AX65" s="270"/>
      <c r="AY65" s="270"/>
      <c r="AZ65" s="270"/>
      <c r="BA65" s="270"/>
      <c r="BB65" s="270"/>
      <c r="BC65" s="270"/>
      <c r="BD65" s="270"/>
      <c r="BE65" s="270"/>
      <c r="BF65" s="270"/>
      <c r="BG65" s="270"/>
      <c r="BH65" s="270"/>
      <c r="BI65" s="270"/>
      <c r="BJ65" s="270"/>
      <c r="BK65" s="270"/>
      <c r="BL65" s="270"/>
      <c r="BM65" s="270"/>
      <c r="BN65" s="291"/>
      <c r="BO65" s="292"/>
      <c r="BP65" s="293"/>
      <c r="BQ65" s="292"/>
      <c r="BR65" s="293"/>
      <c r="BS65" s="293"/>
      <c r="BT65" s="293"/>
      <c r="BU65" s="293"/>
      <c r="BV65" s="293"/>
      <c r="BW65" s="293"/>
      <c r="BX65" s="307"/>
      <c r="BY65" s="162"/>
      <c r="BZ65" s="162"/>
      <c r="CA65" s="308"/>
      <c r="CB65" s="309"/>
      <c r="CC65" s="307"/>
      <c r="CD65" s="332"/>
      <c r="CE65" s="307"/>
      <c r="CF65" s="330"/>
      <c r="CG65" s="331"/>
      <c r="CP65" s="346"/>
      <c r="CQ65" s="347"/>
      <c r="CR65" s="348"/>
      <c r="CS65" s="346"/>
      <c r="CT65" s="334"/>
      <c r="CU65" s="334"/>
      <c r="CV65" s="334"/>
      <c r="CW65" s="334"/>
      <c r="CX65" s="334"/>
      <c r="CY65" s="334"/>
      <c r="CZ65" s="334"/>
      <c r="DA65" s="334"/>
      <c r="DB65" s="334"/>
      <c r="DC65" s="334"/>
      <c r="DD65" s="334"/>
    </row>
    <row r="66" customHeight="1" spans="2:108">
      <c r="B66" s="80"/>
      <c r="C66" s="80"/>
      <c r="D66" s="80"/>
      <c r="E66" s="80"/>
      <c r="F66" s="171"/>
      <c r="G66" s="80"/>
      <c r="H66" s="81"/>
      <c r="N66" s="207"/>
      <c r="O66" s="80"/>
      <c r="P66" s="80"/>
      <c r="Q66" s="80"/>
      <c r="R66" s="80"/>
      <c r="S66" s="80"/>
      <c r="T66" s="80"/>
      <c r="U66" s="80"/>
      <c r="V66" s="80"/>
      <c r="W66" s="80"/>
      <c r="X66" s="80"/>
      <c r="Y66" s="80"/>
      <c r="Z66" s="80"/>
      <c r="AA66" s="80"/>
      <c r="AB66" s="80"/>
      <c r="AC66" s="80"/>
      <c r="AE66" s="80"/>
      <c r="AF66" s="207"/>
      <c r="AP66" s="368"/>
      <c r="AQ66" s="270"/>
      <c r="AR66" s="270"/>
      <c r="AS66" s="270"/>
      <c r="AT66" s="270"/>
      <c r="AU66" s="270"/>
      <c r="AV66" s="270"/>
      <c r="AW66" s="270"/>
      <c r="AX66" s="270"/>
      <c r="AY66" s="270"/>
      <c r="AZ66" s="270"/>
      <c r="BA66" s="270"/>
      <c r="BB66" s="270"/>
      <c r="BC66" s="270"/>
      <c r="BD66" s="270"/>
      <c r="BE66" s="270"/>
      <c r="BF66" s="270"/>
      <c r="BG66" s="270"/>
      <c r="BH66" s="270"/>
      <c r="BI66" s="270"/>
      <c r="BJ66" s="270"/>
      <c r="BK66" s="270"/>
      <c r="BL66" s="270"/>
      <c r="BM66" s="270"/>
      <c r="BN66" s="291"/>
      <c r="BO66" s="292"/>
      <c r="BP66" s="293"/>
      <c r="BQ66" s="292"/>
      <c r="BR66" s="293"/>
      <c r="BS66" s="293"/>
      <c r="BT66" s="293"/>
      <c r="BU66" s="293"/>
      <c r="BV66" s="293"/>
      <c r="BW66" s="293"/>
      <c r="BX66" s="307"/>
      <c r="BY66" s="162"/>
      <c r="BZ66" s="162"/>
      <c r="CA66" s="308"/>
      <c r="CB66" s="309"/>
      <c r="CC66" s="307"/>
      <c r="CD66" s="332"/>
      <c r="CE66" s="307"/>
      <c r="CF66" s="330"/>
      <c r="CG66" s="331"/>
      <c r="CP66" s="346"/>
      <c r="CQ66" s="347"/>
      <c r="CR66" s="348"/>
      <c r="CS66" s="346"/>
      <c r="CT66" s="334"/>
      <c r="CU66" s="334"/>
      <c r="CV66" s="334"/>
      <c r="CW66" s="334"/>
      <c r="CX66" s="334"/>
      <c r="CY66" s="334"/>
      <c r="CZ66" s="334"/>
      <c r="DA66" s="334"/>
      <c r="DB66" s="334"/>
      <c r="DC66" s="334"/>
      <c r="DD66" s="334"/>
    </row>
    <row r="67" customHeight="1" spans="2:108">
      <c r="B67" s="80"/>
      <c r="C67" s="80"/>
      <c r="D67" s="80"/>
      <c r="E67" s="80"/>
      <c r="F67" s="171"/>
      <c r="G67" s="80"/>
      <c r="H67" s="81"/>
      <c r="N67" s="207"/>
      <c r="O67" s="80"/>
      <c r="P67" s="80"/>
      <c r="Q67" s="80"/>
      <c r="R67" s="80"/>
      <c r="S67" s="80"/>
      <c r="T67" s="80"/>
      <c r="U67" s="80"/>
      <c r="V67" s="80"/>
      <c r="W67" s="80"/>
      <c r="X67" s="80"/>
      <c r="Y67" s="80"/>
      <c r="Z67" s="80"/>
      <c r="AA67" s="80"/>
      <c r="AB67" s="80"/>
      <c r="AC67" s="80"/>
      <c r="AE67" s="80"/>
      <c r="AF67" s="207"/>
      <c r="AQ67" s="270"/>
      <c r="AR67" s="270"/>
      <c r="AS67" s="270"/>
      <c r="AT67" s="270"/>
      <c r="AU67" s="270"/>
      <c r="AV67" s="270"/>
      <c r="AW67" s="270"/>
      <c r="AX67" s="270"/>
      <c r="AY67" s="270"/>
      <c r="AZ67" s="270"/>
      <c r="BA67" s="270"/>
      <c r="BB67" s="270"/>
      <c r="BC67" s="270"/>
      <c r="BD67" s="270"/>
      <c r="BE67" s="270"/>
      <c r="BF67" s="270"/>
      <c r="BG67" s="270"/>
      <c r="BH67" s="270"/>
      <c r="BI67" s="270"/>
      <c r="BJ67" s="270"/>
      <c r="BK67" s="270"/>
      <c r="BL67" s="270"/>
      <c r="BM67" s="270"/>
      <c r="BN67" s="291"/>
      <c r="BO67" s="292"/>
      <c r="BP67" s="293"/>
      <c r="BQ67" s="292"/>
      <c r="BR67" s="293"/>
      <c r="BS67" s="293"/>
      <c r="BT67" s="293"/>
      <c r="BU67" s="293"/>
      <c r="BV67" s="293"/>
      <c r="BW67" s="293"/>
      <c r="BX67" s="307"/>
      <c r="BY67" s="162"/>
      <c r="BZ67" s="162"/>
      <c r="CA67" s="308"/>
      <c r="CB67" s="309"/>
      <c r="CC67" s="307"/>
      <c r="CD67" s="332"/>
      <c r="CE67" s="307"/>
      <c r="CF67" s="330"/>
      <c r="CG67" s="331"/>
      <c r="CP67" s="346"/>
      <c r="CQ67" s="347"/>
      <c r="CR67" s="348"/>
      <c r="CS67" s="346"/>
      <c r="CT67" s="334"/>
      <c r="CU67" s="334"/>
      <c r="CV67" s="334"/>
      <c r="CW67" s="334"/>
      <c r="CX67" s="334"/>
      <c r="CY67" s="334"/>
      <c r="CZ67" s="334"/>
      <c r="DA67" s="334"/>
      <c r="DB67" s="334"/>
      <c r="DC67" s="334"/>
      <c r="DD67" s="334"/>
    </row>
    <row r="68" customHeight="1" spans="2:108">
      <c r="B68" s="80"/>
      <c r="C68" s="80"/>
      <c r="D68" s="80"/>
      <c r="E68" s="80"/>
      <c r="F68" s="171"/>
      <c r="G68" s="80"/>
      <c r="H68" s="81"/>
      <c r="O68" s="80"/>
      <c r="P68" s="80"/>
      <c r="Q68" s="80"/>
      <c r="R68" s="80"/>
      <c r="S68" s="80"/>
      <c r="T68" s="80"/>
      <c r="U68" s="80"/>
      <c r="V68" s="80"/>
      <c r="W68" s="80"/>
      <c r="X68" s="80"/>
      <c r="Y68" s="80"/>
      <c r="Z68" s="80"/>
      <c r="AA68" s="80"/>
      <c r="AB68" s="80"/>
      <c r="AC68" s="80"/>
      <c r="AE68" s="80"/>
      <c r="BN68" s="291"/>
      <c r="BO68" s="292"/>
      <c r="BP68" s="293"/>
      <c r="BR68" s="293"/>
      <c r="BS68" s="293"/>
      <c r="BT68" s="293"/>
      <c r="BU68" s="293"/>
      <c r="BV68" s="293"/>
      <c r="BW68" s="293"/>
      <c r="BX68" s="307"/>
      <c r="BY68" s="162"/>
      <c r="BZ68" s="162"/>
      <c r="CA68" s="308"/>
      <c r="CB68" s="309"/>
      <c r="CC68" s="307"/>
      <c r="CD68" s="162"/>
      <c r="CE68" s="307"/>
      <c r="CF68" s="330"/>
      <c r="CG68" s="331"/>
      <c r="CP68" s="346"/>
      <c r="CQ68" s="347"/>
      <c r="CR68" s="348"/>
      <c r="CS68" s="346"/>
      <c r="CT68" s="334"/>
      <c r="CU68" s="334"/>
      <c r="CV68" s="334"/>
      <c r="CW68" s="334"/>
      <c r="CX68" s="334"/>
      <c r="CY68" s="334"/>
      <c r="CZ68" s="334"/>
      <c r="DA68" s="334"/>
      <c r="DB68" s="334"/>
      <c r="DC68" s="334"/>
      <c r="DD68" s="334"/>
    </row>
    <row r="69" customHeight="1" spans="2:108">
      <c r="B69" s="80"/>
      <c r="C69" s="80"/>
      <c r="D69" s="80"/>
      <c r="E69" s="80"/>
      <c r="F69" s="171"/>
      <c r="G69" s="80"/>
      <c r="H69" s="81"/>
      <c r="O69" s="80"/>
      <c r="P69" s="80"/>
      <c r="Q69" s="80"/>
      <c r="R69" s="80"/>
      <c r="S69" s="80"/>
      <c r="T69" s="80"/>
      <c r="U69" s="80"/>
      <c r="V69" s="80"/>
      <c r="W69" s="80"/>
      <c r="X69" s="80"/>
      <c r="Y69" s="80"/>
      <c r="Z69" s="80"/>
      <c r="AA69" s="80"/>
      <c r="AB69" s="80"/>
      <c r="AC69" s="80"/>
      <c r="AE69" s="80"/>
      <c r="AP69" s="145"/>
      <c r="BN69" s="291"/>
      <c r="BO69" s="292"/>
      <c r="BP69" s="293"/>
      <c r="BS69" s="293"/>
      <c r="BT69" s="293"/>
      <c r="BU69" s="293"/>
      <c r="BV69" s="293"/>
      <c r="BW69" s="293"/>
      <c r="BX69" s="307"/>
      <c r="BY69" s="162"/>
      <c r="BZ69" s="162"/>
      <c r="CA69" s="308"/>
      <c r="CB69" s="309"/>
      <c r="CC69" s="307"/>
      <c r="CD69" s="162"/>
      <c r="CE69" s="307"/>
      <c r="CF69" s="330"/>
      <c r="CG69" s="331"/>
      <c r="CP69" s="346"/>
      <c r="CQ69" s="347"/>
      <c r="CR69" s="348"/>
      <c r="CS69" s="346"/>
      <c r="CT69" s="334"/>
      <c r="CU69" s="334"/>
      <c r="CV69" s="334"/>
      <c r="CW69" s="334"/>
      <c r="CX69" s="334"/>
      <c r="CY69" s="334"/>
      <c r="CZ69" s="334"/>
      <c r="DA69" s="334"/>
      <c r="DB69" s="334"/>
      <c r="DC69" s="334"/>
      <c r="DD69" s="334"/>
    </row>
    <row r="70" customHeight="1" spans="2:31">
      <c r="B70" s="80"/>
      <c r="C70" s="80"/>
      <c r="D70" s="80"/>
      <c r="E70" s="80"/>
      <c r="F70" s="171"/>
      <c r="G70" s="80"/>
      <c r="H70" s="81"/>
      <c r="O70" s="80"/>
      <c r="P70" s="80"/>
      <c r="Q70" s="80"/>
      <c r="R70" s="80"/>
      <c r="S70" s="80"/>
      <c r="T70" s="80"/>
      <c r="U70" s="80"/>
      <c r="V70" s="80"/>
      <c r="W70" s="80"/>
      <c r="X70" s="80"/>
      <c r="Y70" s="80"/>
      <c r="Z70" s="80"/>
      <c r="AA70" s="80"/>
      <c r="AB70" s="80"/>
      <c r="AC70" s="80"/>
      <c r="AE70" s="80"/>
    </row>
    <row r="71" customHeight="1" spans="2:108">
      <c r="B71" s="80"/>
      <c r="C71" s="80"/>
      <c r="D71" s="80"/>
      <c r="E71" s="80"/>
      <c r="F71" s="171"/>
      <c r="G71" s="80"/>
      <c r="H71" s="81"/>
      <c r="N71" s="367"/>
      <c r="O71" s="80"/>
      <c r="P71" s="80"/>
      <c r="Q71" s="80"/>
      <c r="R71" s="80"/>
      <c r="S71" s="80"/>
      <c r="T71" s="80"/>
      <c r="U71" s="80"/>
      <c r="V71" s="80"/>
      <c r="W71" s="80"/>
      <c r="X71" s="80"/>
      <c r="Y71" s="80"/>
      <c r="Z71" s="80"/>
      <c r="AA71" s="80"/>
      <c r="AB71" s="80"/>
      <c r="AC71" s="80"/>
      <c r="AE71" s="80"/>
      <c r="AF71" s="367"/>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80"/>
      <c r="BO71" s="80"/>
      <c r="BP71" s="80"/>
      <c r="BY71" s="80"/>
      <c r="BZ71" s="80"/>
      <c r="CA71" s="80"/>
      <c r="CC71" s="80"/>
      <c r="CD71" s="80"/>
      <c r="CE71" s="80"/>
      <c r="CF71" s="80"/>
      <c r="CI71" s="80"/>
      <c r="CJ71" s="80"/>
      <c r="CK71" s="80"/>
      <c r="CL71" s="80"/>
      <c r="CM71" s="80"/>
      <c r="CN71" s="80"/>
      <c r="CO71" s="80"/>
      <c r="CP71" s="80"/>
      <c r="CQ71" s="145"/>
      <c r="CR71" s="80"/>
      <c r="CS71" s="80"/>
      <c r="CT71" s="80"/>
      <c r="CU71" s="80"/>
      <c r="CV71" s="80"/>
      <c r="CW71" s="80"/>
      <c r="CX71" s="80"/>
      <c r="CY71" s="80"/>
      <c r="CZ71" s="80"/>
      <c r="DA71" s="80"/>
      <c r="DB71" s="80"/>
      <c r="DC71" s="80"/>
      <c r="DD71" s="80"/>
    </row>
  </sheetData>
  <protectedRanges>
    <protectedRange algorithmName="SHA-512" hashValue="JrTbNX+vvlzug+jehAKrw7YanUdNf/8ESlf06d1SbeMvxYoD3tdMRXnfxlxXNxDtvAi9ztzgnWQ47gfCQzw8Cw==" saltValue="+6ss9vZJQOfdo2g7wt0W/g==" spinCount="100000" sqref="BU6:BV7" name="区域1_1_1"/>
  </protectedRanges>
  <mergeCells count="90">
    <mergeCell ref="B5:N5"/>
    <mergeCell ref="O5:R5"/>
    <mergeCell ref="T5:V5"/>
    <mergeCell ref="W5:Z5"/>
    <mergeCell ref="AA5:AC5"/>
    <mergeCell ref="AG5:AV5"/>
    <mergeCell ref="AX5:BM5"/>
    <mergeCell ref="BN5:CC5"/>
    <mergeCell ref="CD5:CG5"/>
    <mergeCell ref="CI5:CM5"/>
    <mergeCell ref="CN5:CO5"/>
    <mergeCell ref="CP5:DD5"/>
    <mergeCell ref="DE5:DJ5"/>
    <mergeCell ref="AG6:AM6"/>
    <mergeCell ref="AN6:AO6"/>
    <mergeCell ref="AX6:BA6"/>
    <mergeCell ref="BB6:BC6"/>
    <mergeCell ref="BD6:BE6"/>
    <mergeCell ref="BF6:BG6"/>
    <mergeCell ref="BH6:BI6"/>
    <mergeCell ref="BJ6:BK6"/>
    <mergeCell ref="BL6:BM6"/>
    <mergeCell ref="BO6:BP6"/>
    <mergeCell ref="BQ6:BR6"/>
    <mergeCell ref="BS6:BT6"/>
    <mergeCell ref="BU6:BX6"/>
    <mergeCell ref="BY6:CA6"/>
    <mergeCell ref="CI6:CK6"/>
    <mergeCell ref="CQ6:CR6"/>
    <mergeCell ref="CV6:CW6"/>
    <mergeCell ref="CX6:CY6"/>
    <mergeCell ref="A36:E36"/>
    <mergeCell ref="A5: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 ref="AA6:AA7"/>
    <mergeCell ref="AB6:AB7"/>
    <mergeCell ref="AC6:AC7"/>
    <mergeCell ref="AD5:AD7"/>
    <mergeCell ref="AE5:AE7"/>
    <mergeCell ref="AF5:AF7"/>
    <mergeCell ref="AP6:AP7"/>
    <mergeCell ref="AQ6:AQ7"/>
    <mergeCell ref="AR6:AR7"/>
    <mergeCell ref="AS6:AS7"/>
    <mergeCell ref="AT6:AT7"/>
    <mergeCell ref="AU6:AU7"/>
    <mergeCell ref="AV6:AV7"/>
    <mergeCell ref="BN6:BN7"/>
    <mergeCell ref="CB6:CB7"/>
    <mergeCell ref="CC6:CC7"/>
    <mergeCell ref="CD6:CD7"/>
    <mergeCell ref="CE6:CE7"/>
    <mergeCell ref="CF6:CF7"/>
    <mergeCell ref="CG6:CG7"/>
    <mergeCell ref="CH5:CH7"/>
    <mergeCell ref="CL6:CL7"/>
    <mergeCell ref="CM6:CM7"/>
    <mergeCell ref="CN6:CN7"/>
    <mergeCell ref="CO6:CO7"/>
    <mergeCell ref="CP6:CP7"/>
    <mergeCell ref="CT6:CT7"/>
    <mergeCell ref="CU6:CU7"/>
    <mergeCell ref="CZ6:CZ7"/>
    <mergeCell ref="DA2:DA3"/>
    <mergeCell ref="DB2:DB3"/>
    <mergeCell ref="DD6:DD7"/>
  </mergeCells>
  <conditionalFormatting sqref="DA7:DC7">
    <cfRule type="expression" priority="2" stopIfTrue="1">
      <formula>"MOD(ROW().2)=0"</formula>
    </cfRule>
  </conditionalFormatting>
  <conditionalFormatting sqref="CQ6:CQ7">
    <cfRule type="expression" priority="1" stopIfTrue="1">
      <formula>"MOD(ROW().2)=0"</formula>
    </cfRule>
  </conditionalFormatting>
  <conditionalFormatting sqref="CS6 CR7:CS7">
    <cfRule type="expression" priority="3" stopIfTrue="1">
      <formula>"MOD(ROW().2)=0"</formula>
    </cfRule>
  </conditionalFormatting>
  <dataValidations count="26">
    <dataValidation allowBlank="1" showErrorMessage="1" sqref="S5 BN5 P6:Q6 BZ6 CH6:CH7 BO6:BY7 CA6:CC7"/>
    <dataValidation allowBlank="1" showInputMessage="1" errorTitle=" " prompt="其他科目如预付账款等科目账面价值进行关联具体对应序号由其他科目特殊处理原因处提取关联描述为：评估值包含**科目序号**" sqref="AF5 CD5:CG5 CI5:DD5" errorStyle="warning"/>
    <dataValidation allowBlank="1" errorTitle=" " prompt="其他科目如预付账款等科目账面价值进行关联具体对应序号由其他科目特殊处理原因处提取关联描述为：评估值包含**科目序号**" sqref="AG5:AH5 AX5" errorStyle="warning"/>
    <dataValidation allowBlank="1" showInputMessage="1" errorTitle=" " prompt="通用设备、单项设备转让可采用市场法评估，评估结果需链至表内" sqref="CH5" errorStyle="warning"/>
    <dataValidation allowBlank="1" showInputMessage="1" showErrorMessage="1" prompt="使用的前提：使用的数据，必须是相同的工艺路线，仅是设计产能不同；相关主要设备通常是同一厂家生产提供；有实际项目的工程及决算数据。" sqref="DE5:DJ5"/>
    <dataValidation allowBlank="1" showInputMessage="1" errorTitle=" " prompt="①企业设备管理情况②企业会计折旧年限及残值表③特殊事项说明：因折旧提超等原因造成负数余额的项目，应简述原因。" sqref="N6" errorStyle="warning"/>
    <dataValidation allowBlank="1" showInputMessage="1" errorTitle=" " prompt="双击【原值】，同型同号同值自动归类" sqref="O6" errorStyle="warning"/>
    <dataValidation allowBlank="1" showInputMessage="1" errorTitle=" " prompt="设备案例应分析账面值构成，各项费用合计值自动与原值校验" sqref="AG6:AH6" errorStyle="warning"/>
    <dataValidation allowBlank="1" showInputMessage="1" showErrorMessage="1" prompt="设备案例应分析账面值构成，各项费用合计值自动与原值校验" sqref="AI6:AM6"/>
    <dataValidation allowBlank="1" showInputMessage="1" showErrorMessage="1" prompt="①点击【核查程序】，对机器设备进行重要性分类。&#10;②特殊设备由评估人员手动标记纳入A类设备：自制生产线/特殊行业专业设备。&#10;③标记为【A案】设备可生成至评估说明，国内设备可选择两项设备，进口设备可选择一项设备。&#10;" sqref="AP6"/>
    <dataValidation allowBlank="1" showInputMessage="1" errorTitle=" " prompt="残、次、废、备用设备事项说明" sqref="AR6" errorStyle="warning"/>
    <dataValidation allowBlank="1" showInputMessage="1" errorTitle=" " prompt="★关联工作底稿①询价记录；网上询价截图、厂家询价盖章扫描版" sqref="BN6" errorStyle="warning"/>
    <dataValidation allowBlank="1" showInputMessage="1" errorTitle=" " prompt="其他科目如预付账款等科目账面价值进行关联具体对应序号由其他科目特殊处理原因处提取关联" sqref="AM7" errorStyle="warning"/>
    <dataValidation allowBlank="1" showInputMessage="1" showErrorMessage="1" prompt="例：参照资产：加工范围1000毫米；委估资产：加工范围1500毫米；" sqref="BB7"/>
    <dataValidation allowBlank="1" showInputMessage="1" showErrorMessage="1" prompt="例：参照资产：加工精度：全跳动2.5微米/1000毫米；委估资产：全跳动3微米/加工范围1500毫米；" sqref="BD7"/>
    <dataValidation allowBlank="1" showInputMessage="1" showErrorMessage="1" prompt="例：参照资产：三轴联动；委估资产：四轴联动；" sqref="BF7"/>
    <dataValidation allowBlank="1" showInputMessage="1" showErrorMessage="1" prompt="例：参照资产：华中数控；委估资产：法纳科FANUC；" sqref="BH7"/>
    <dataValidation allowBlank="1" showInputMessage="1" showErrorMessage="1" prompt="例：参照资产：沈一机床；委估资产：昆明机床；" sqref="BJ7"/>
    <dataValidation allowBlank="1" showInputMessage="1" errorTitle=" " prompt="存在国别差异:远洋5-8%、近洋3-4%" sqref="CQ7" errorStyle="warning"/>
    <dataValidation type="list" allowBlank="1" showInputMessage="1" sqref="J8:J35">
      <formula1>"当初购置新设备,二手市场购入,上级划拨转入,投资入账设备"</formula1>
    </dataValidation>
    <dataValidation type="list" allowBlank="1" showInputMessage="1" sqref="K8:K35">
      <formula1>"正常使用,正常闲置,故障闲置,待报废,已处置,盘盈设备,盘亏设备"</formula1>
    </dataValidation>
    <dataValidation allowBlank="1" showInputMessage="1" errorTitle=" " sqref="AF6:AF7 AS6:AS7" errorStyle="warning"/>
    <dataValidation type="list" allowBlank="1" showInputMessage="1" showErrorMessage="1" sqref="AP8:AP35">
      <formula1>"A案,A,B重,B,C重,C盘,C"</formula1>
    </dataValidation>
    <dataValidation allowBlank="1" showInputMessage="1" showErrorMessage="1" prompt="①双击【设备类型】，自动对设备进行分类，并推荐该分类下设备经济年限数值。&#10;②双击【设备类型】列任一单元格，可以手动对设备进行分类打标。&#10;③设备重复项筛选后，选择【设备类型】后，同型同价设备会自动填充同一设备类型。" sqref="AQ6:AQ7"/>
    <dataValidation type="list" allowBlank="1" showInputMessage="1" showErrorMessage="1" sqref="AU8:AU36">
      <formula1>"是,否"</formula1>
    </dataValidation>
    <dataValidation allowBlank="1" errorTitle=" " sqref="CS8:CS35 DA8:DD35 BN8:CB35" errorStyle="warning"/>
  </dataValidations>
  <printOptions horizontalCentered="1"/>
  <pageMargins left="0.354330708661417" right="0.354330708661417" top="0.984251968503937" bottom="0.78740157480315" header="0.393700787401575" footer="0.511811023622047"/>
  <pageSetup paperSize="9" scale="82" fitToHeight="0" orientation="landscape" cellComments="asDisplayed"/>
  <headerFooter alignWithMargins="0">
    <oddHeader>&amp;R&amp;"宋体,常规"&amp;10共&amp;"Times New Roman,常规"&amp;N&amp;"宋体,常规"页第&amp;"Times New Roman,常规"&amp;P&amp;"宋体,常规"页</oddHeader>
  </headerFooter>
  <colBreaks count="1" manualBreakCount="1">
    <brk id="69" max="4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4"/>
  <sheetViews>
    <sheetView view="pageBreakPreview" zoomScale="60" zoomScaleNormal="90" workbookViewId="0">
      <pane xSplit="5" ySplit="6" topLeftCell="F7" activePane="bottomRight" state="frozen"/>
      <selection/>
      <selection pane="topRight"/>
      <selection pane="bottomLeft"/>
      <selection pane="bottomRight" activeCell="N29" sqref="N29"/>
    </sheetView>
  </sheetViews>
  <sheetFormatPr defaultColWidth="9" defaultRowHeight="15.75" customHeight="1"/>
  <cols>
    <col min="1" max="1" width="5.58333333333333" style="66" customWidth="1"/>
    <col min="2" max="3" width="10.5833333333333" style="67" hidden="1" customWidth="1" outlineLevel="1"/>
    <col min="4" max="4" width="10.5833333333333" style="68" customWidth="1" collapsed="1"/>
    <col min="5" max="5" width="16.9166666666667" style="67" customWidth="1"/>
    <col min="6" max="6" width="10.5833333333333" style="67" customWidth="1"/>
    <col min="7" max="7" width="8.75" style="67" customWidth="1"/>
    <col min="8" max="8" width="5.58333333333333" style="67" customWidth="1"/>
    <col min="9" max="9" width="5.58333333333333" style="65" customWidth="1"/>
    <col min="10" max="10" width="10.0833333333333" style="65" hidden="1" customWidth="1"/>
    <col min="11" max="11" width="10.0833333333333" style="65" customWidth="1"/>
    <col min="12" max="13" width="10.0833333333333" style="67" customWidth="1"/>
    <col min="14" max="14" width="11" style="67" customWidth="1"/>
    <col min="15" max="15" width="26.6666666666667" style="67" customWidth="1"/>
    <col min="16" max="16" width="11" style="67" hidden="1" customWidth="1"/>
    <col min="17" max="19" width="10.0833333333333" style="67" customWidth="1"/>
    <col min="20" max="20" width="9.16666666666667" style="67" customWidth="1"/>
    <col min="21" max="21" width="9.16666666666667" style="67" hidden="1" customWidth="1"/>
    <col min="22" max="22" width="12" style="67" hidden="1" customWidth="1" outlineLevel="1"/>
    <col min="23" max="23" width="10.0833333333333" style="67" hidden="1" customWidth="1" outlineLevel="1"/>
    <col min="24" max="24" width="11.0833333333333" style="67" hidden="1" customWidth="1" outlineLevel="1"/>
    <col min="25" max="28" width="12.5" style="67" hidden="1" customWidth="1" outlineLevel="1"/>
    <col min="29" max="29" width="8.5" style="67" hidden="1" customWidth="1" collapsed="1"/>
    <col min="30" max="16384" width="9" style="67"/>
  </cols>
  <sheetData>
    <row r="1" customHeight="1" spans="1:29">
      <c r="A1" s="71"/>
      <c r="B1" s="73"/>
      <c r="D1" s="74"/>
      <c r="E1" s="75"/>
      <c r="F1" s="75"/>
      <c r="G1" s="75"/>
      <c r="H1" s="75"/>
      <c r="I1" s="75"/>
      <c r="J1" s="75"/>
      <c r="K1" s="75"/>
      <c r="L1" s="75"/>
      <c r="M1" s="75"/>
      <c r="N1" s="75"/>
      <c r="O1" s="75"/>
      <c r="P1" s="75"/>
      <c r="Q1" s="75"/>
      <c r="R1" s="75"/>
      <c r="S1" s="75"/>
      <c r="T1" s="75"/>
      <c r="U1" s="75"/>
      <c r="V1" s="75"/>
      <c r="W1" s="75"/>
      <c r="X1" s="75"/>
      <c r="Y1" s="75"/>
      <c r="Z1" s="75"/>
      <c r="AA1" s="75"/>
      <c r="AB1" s="75"/>
      <c r="AC1" s="75"/>
    </row>
    <row r="2" s="64" customFormat="1" ht="30" customHeight="1" spans="1:29">
      <c r="A2" s="78" t="s">
        <v>197</v>
      </c>
      <c r="B2" s="78"/>
      <c r="C2" s="78"/>
      <c r="D2" s="78"/>
      <c r="E2" s="78"/>
      <c r="F2" s="78"/>
      <c r="G2" s="78"/>
      <c r="H2" s="78"/>
      <c r="I2" s="78"/>
      <c r="J2" s="78"/>
      <c r="K2" s="78"/>
      <c r="L2" s="78"/>
      <c r="M2" s="78"/>
      <c r="N2" s="78"/>
      <c r="O2" s="78"/>
      <c r="P2" s="78"/>
      <c r="Q2" s="78"/>
      <c r="R2" s="78"/>
      <c r="S2" s="78"/>
      <c r="T2" s="78"/>
      <c r="U2" s="78"/>
      <c r="V2" s="125"/>
      <c r="W2" s="125"/>
      <c r="X2" s="125"/>
      <c r="Y2" s="125"/>
      <c r="Z2" s="125"/>
      <c r="AA2" s="125"/>
      <c r="AB2" s="125"/>
      <c r="AC2" s="78"/>
    </row>
    <row r="3" ht="14.25" customHeight="1" spans="1:29">
      <c r="A3" s="66" t="str">
        <f>CONCATENATE([1]封面!D9,[1]封面!F9,[1]封面!G9,[1]封面!H9,[1]封面!I9,[1]封面!J9,[1]封面!K9)</f>
        <v>评估基准日：2023年12月31日</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row>
    <row r="4" customHeight="1" spans="1:29">
      <c r="A4" s="66" t="str">
        <f>[1]封面!D7&amp;[1]封面!F7</f>
        <v>被评估企业：潍坊光华荣昌汽车技术有限公司</v>
      </c>
      <c r="B4" s="80"/>
      <c r="C4" s="80"/>
      <c r="D4" s="82"/>
      <c r="E4" s="80"/>
      <c r="F4" s="80"/>
      <c r="G4" s="80"/>
      <c r="H4" s="80"/>
      <c r="I4" s="145"/>
      <c r="J4" s="145"/>
      <c r="K4" s="145"/>
      <c r="L4" s="80"/>
      <c r="M4" s="80"/>
      <c r="N4" s="80"/>
      <c r="O4" s="80"/>
      <c r="P4" s="80"/>
      <c r="Q4" s="80"/>
      <c r="R4" s="80"/>
      <c r="S4" s="80"/>
      <c r="T4" s="80"/>
      <c r="U4" s="80"/>
      <c r="V4" s="80"/>
      <c r="W4" s="80"/>
      <c r="X4" s="80"/>
      <c r="Y4" s="80"/>
      <c r="Z4" s="80"/>
      <c r="AA4" s="80"/>
      <c r="AB4" s="80"/>
      <c r="AC4" s="130" t="s">
        <v>198</v>
      </c>
    </row>
    <row r="5" s="65" customFormat="1" customHeight="1" spans="1:29">
      <c r="A5" s="83" t="s">
        <v>199</v>
      </c>
      <c r="B5" s="133" t="s">
        <v>200</v>
      </c>
      <c r="C5" s="85" t="s">
        <v>201</v>
      </c>
      <c r="D5" s="119" t="s">
        <v>202</v>
      </c>
      <c r="E5" s="86" t="s">
        <v>203</v>
      </c>
      <c r="F5" s="134" t="s">
        <v>204</v>
      </c>
      <c r="G5" s="87" t="s">
        <v>205</v>
      </c>
      <c r="H5" s="87" t="s">
        <v>206</v>
      </c>
      <c r="I5" s="87" t="s">
        <v>207</v>
      </c>
      <c r="J5" s="85" t="s">
        <v>208</v>
      </c>
      <c r="K5" s="85" t="s">
        <v>209</v>
      </c>
      <c r="L5" s="87" t="s">
        <v>210</v>
      </c>
      <c r="M5" s="87" t="s">
        <v>211</v>
      </c>
      <c r="N5" s="87" t="s">
        <v>212</v>
      </c>
      <c r="O5" s="85" t="s">
        <v>213</v>
      </c>
      <c r="P5" s="85" t="s">
        <v>32</v>
      </c>
      <c r="Q5" s="113" t="s">
        <v>4</v>
      </c>
      <c r="R5" s="114"/>
      <c r="S5" s="114"/>
      <c r="T5" s="114"/>
      <c r="U5" s="126" t="s">
        <v>214</v>
      </c>
      <c r="V5" s="120" t="s">
        <v>6</v>
      </c>
      <c r="W5" s="105"/>
      <c r="X5" s="106"/>
      <c r="Y5" s="120" t="s">
        <v>215</v>
      </c>
      <c r="Z5" s="105"/>
      <c r="AA5" s="105"/>
      <c r="AB5" s="105"/>
      <c r="AC5" s="156" t="s">
        <v>216</v>
      </c>
    </row>
    <row r="6" s="65" customFormat="1" ht="24" spans="1:29">
      <c r="A6" s="56"/>
      <c r="B6" s="135"/>
      <c r="C6" s="135"/>
      <c r="D6" s="92"/>
      <c r="E6" s="91"/>
      <c r="F6" s="136"/>
      <c r="G6" s="92"/>
      <c r="H6" s="92"/>
      <c r="I6" s="92"/>
      <c r="J6" s="90"/>
      <c r="K6" s="90"/>
      <c r="L6" s="92"/>
      <c r="M6" s="92"/>
      <c r="N6" s="92"/>
      <c r="O6" s="90"/>
      <c r="P6" s="90"/>
      <c r="Q6" s="154" t="s">
        <v>33</v>
      </c>
      <c r="R6" s="119" t="s">
        <v>217</v>
      </c>
      <c r="S6" s="87" t="s">
        <v>218</v>
      </c>
      <c r="T6" s="120" t="s">
        <v>219</v>
      </c>
      <c r="U6" s="126"/>
      <c r="V6" s="119" t="s">
        <v>33</v>
      </c>
      <c r="W6" s="119" t="s">
        <v>217</v>
      </c>
      <c r="X6" s="87" t="s">
        <v>218</v>
      </c>
      <c r="Y6" s="119" t="s">
        <v>33</v>
      </c>
      <c r="Z6" s="119" t="s">
        <v>217</v>
      </c>
      <c r="AA6" s="87" t="s">
        <v>218</v>
      </c>
      <c r="AB6" s="119" t="s">
        <v>219</v>
      </c>
      <c r="AC6" s="157"/>
    </row>
    <row r="7" customHeight="1" spans="1:29">
      <c r="A7" s="56">
        <v>1</v>
      </c>
      <c r="B7" s="94" t="s">
        <v>220</v>
      </c>
      <c r="C7" s="137" t="s">
        <v>139</v>
      </c>
      <c r="D7" s="138" t="s">
        <v>221</v>
      </c>
      <c r="E7" s="139" t="s">
        <v>222</v>
      </c>
      <c r="F7" s="140" t="s">
        <v>223</v>
      </c>
      <c r="G7" s="141" t="s">
        <v>224</v>
      </c>
      <c r="H7" s="93" t="s">
        <v>225</v>
      </c>
      <c r="I7" s="146">
        <v>1</v>
      </c>
      <c r="J7" s="57"/>
      <c r="K7" s="147" t="s">
        <v>122</v>
      </c>
      <c r="L7" s="116">
        <v>42735</v>
      </c>
      <c r="M7" s="116"/>
      <c r="N7" s="148">
        <v>0</v>
      </c>
      <c r="O7" s="121"/>
      <c r="P7" s="149"/>
      <c r="Q7" s="123">
        <v>50952.7</v>
      </c>
      <c r="R7" s="123">
        <v>2547.64</v>
      </c>
      <c r="S7" s="123"/>
      <c r="T7" s="123">
        <f t="shared" ref="T7:T15" si="0">R7-S7</f>
        <v>2547.64</v>
      </c>
      <c r="U7" s="123"/>
      <c r="V7" s="123"/>
      <c r="W7" s="123"/>
      <c r="X7" s="123"/>
      <c r="Y7" s="123">
        <f t="shared" ref="Y7:AA15" si="1">V7+Q7</f>
        <v>50952.7</v>
      </c>
      <c r="Z7" s="123">
        <f t="shared" si="1"/>
        <v>2547.64</v>
      </c>
      <c r="AA7" s="123">
        <f t="shared" si="1"/>
        <v>0</v>
      </c>
      <c r="AB7" s="123">
        <f t="shared" ref="AB7:AB15" si="2">Z7-AA7</f>
        <v>2547.64</v>
      </c>
      <c r="AC7" s="158"/>
    </row>
    <row r="8" customHeight="1" spans="1:29">
      <c r="A8" s="56">
        <v>2</v>
      </c>
      <c r="B8" s="94" t="s">
        <v>226</v>
      </c>
      <c r="C8" s="137" t="s">
        <v>227</v>
      </c>
      <c r="D8" s="138" t="s">
        <v>228</v>
      </c>
      <c r="E8" s="139" t="s">
        <v>229</v>
      </c>
      <c r="F8" s="142" t="s">
        <v>230</v>
      </c>
      <c r="G8" s="141" t="s">
        <v>231</v>
      </c>
      <c r="H8" s="93" t="s">
        <v>225</v>
      </c>
      <c r="I8" s="146">
        <v>1</v>
      </c>
      <c r="J8" s="57"/>
      <c r="K8" s="147" t="s">
        <v>122</v>
      </c>
      <c r="L8" s="116">
        <v>43074</v>
      </c>
      <c r="M8" s="116"/>
      <c r="N8" s="148">
        <v>175463</v>
      </c>
      <c r="O8" s="150" t="s">
        <v>232</v>
      </c>
      <c r="P8" s="121"/>
      <c r="Q8" s="123">
        <v>75579.49</v>
      </c>
      <c r="R8" s="123">
        <v>3778.97</v>
      </c>
      <c r="S8" s="123"/>
      <c r="T8" s="123">
        <f t="shared" si="0"/>
        <v>3778.97</v>
      </c>
      <c r="U8" s="123"/>
      <c r="V8" s="123"/>
      <c r="W8" s="123"/>
      <c r="X8" s="123"/>
      <c r="Y8" s="123">
        <f t="shared" si="1"/>
        <v>75579.49</v>
      </c>
      <c r="Z8" s="123">
        <f t="shared" si="1"/>
        <v>3778.97</v>
      </c>
      <c r="AA8" s="123">
        <f t="shared" si="1"/>
        <v>0</v>
      </c>
      <c r="AB8" s="123">
        <f t="shared" si="2"/>
        <v>3778.97</v>
      </c>
      <c r="AC8" s="123"/>
    </row>
    <row r="9" customHeight="1" spans="1:29">
      <c r="A9" s="56">
        <v>3</v>
      </c>
      <c r="B9" s="94" t="s">
        <v>233</v>
      </c>
      <c r="C9" s="137" t="s">
        <v>139</v>
      </c>
      <c r="D9" s="138" t="s">
        <v>221</v>
      </c>
      <c r="E9" s="139" t="s">
        <v>234</v>
      </c>
      <c r="F9" s="142" t="s">
        <v>235</v>
      </c>
      <c r="G9" s="141" t="s">
        <v>236</v>
      </c>
      <c r="H9" s="93" t="s">
        <v>225</v>
      </c>
      <c r="I9" s="146">
        <v>1</v>
      </c>
      <c r="J9" s="57"/>
      <c r="K9" s="147" t="s">
        <v>122</v>
      </c>
      <c r="L9" s="116">
        <v>44163</v>
      </c>
      <c r="M9" s="116"/>
      <c r="N9" s="148">
        <v>0</v>
      </c>
      <c r="O9" s="121"/>
      <c r="P9" s="121"/>
      <c r="Q9" s="123">
        <v>69920.35</v>
      </c>
      <c r="R9" s="123">
        <v>18718.27</v>
      </c>
      <c r="S9" s="123"/>
      <c r="T9" s="123">
        <f t="shared" si="0"/>
        <v>18718.27</v>
      </c>
      <c r="U9" s="123"/>
      <c r="V9" s="123"/>
      <c r="W9" s="123"/>
      <c r="X9" s="123"/>
      <c r="Y9" s="123">
        <f t="shared" si="1"/>
        <v>69920.35</v>
      </c>
      <c r="Z9" s="123">
        <f t="shared" si="1"/>
        <v>18718.27</v>
      </c>
      <c r="AA9" s="123">
        <f t="shared" si="1"/>
        <v>0</v>
      </c>
      <c r="AB9" s="123">
        <f t="shared" si="2"/>
        <v>18718.27</v>
      </c>
      <c r="AC9" s="123"/>
    </row>
    <row r="10" customHeight="1" spans="1:29">
      <c r="A10" s="56"/>
      <c r="B10" s="94"/>
      <c r="C10" s="137"/>
      <c r="D10" s="92"/>
      <c r="E10" s="139"/>
      <c r="F10" s="143"/>
      <c r="G10" s="144"/>
      <c r="H10" s="92"/>
      <c r="I10" s="151"/>
      <c r="J10" s="57"/>
      <c r="K10" s="147"/>
      <c r="L10" s="116"/>
      <c r="M10" s="116"/>
      <c r="N10" s="123"/>
      <c r="O10" s="121"/>
      <c r="P10" s="121"/>
      <c r="Q10" s="123"/>
      <c r="R10" s="123"/>
      <c r="S10" s="123"/>
      <c r="T10" s="123">
        <f t="shared" si="0"/>
        <v>0</v>
      </c>
      <c r="U10" s="123"/>
      <c r="V10" s="123"/>
      <c r="W10" s="123"/>
      <c r="X10" s="123"/>
      <c r="Y10" s="123">
        <f t="shared" si="1"/>
        <v>0</v>
      </c>
      <c r="Z10" s="123">
        <f t="shared" si="1"/>
        <v>0</v>
      </c>
      <c r="AA10" s="123">
        <f t="shared" si="1"/>
        <v>0</v>
      </c>
      <c r="AB10" s="123">
        <f t="shared" si="2"/>
        <v>0</v>
      </c>
      <c r="AC10" s="123"/>
    </row>
    <row r="11" customHeight="1" spans="1:29">
      <c r="A11" s="56"/>
      <c r="B11" s="94"/>
      <c r="C11" s="137"/>
      <c r="D11" s="92"/>
      <c r="E11" s="143"/>
      <c r="F11" s="143"/>
      <c r="G11" s="107"/>
      <c r="H11" s="92"/>
      <c r="I11" s="151"/>
      <c r="J11" s="57"/>
      <c r="K11" s="147"/>
      <c r="L11" s="116"/>
      <c r="M11" s="116"/>
      <c r="N11" s="123"/>
      <c r="O11" s="121"/>
      <c r="P11" s="121"/>
      <c r="Q11" s="123"/>
      <c r="R11" s="123"/>
      <c r="S11" s="123"/>
      <c r="T11" s="123">
        <f t="shared" si="0"/>
        <v>0</v>
      </c>
      <c r="U11" s="123"/>
      <c r="V11" s="123"/>
      <c r="W11" s="123"/>
      <c r="X11" s="123"/>
      <c r="Y11" s="123">
        <f t="shared" si="1"/>
        <v>0</v>
      </c>
      <c r="Z11" s="123">
        <f t="shared" si="1"/>
        <v>0</v>
      </c>
      <c r="AA11" s="123">
        <f t="shared" si="1"/>
        <v>0</v>
      </c>
      <c r="AB11" s="123">
        <f t="shared" si="2"/>
        <v>0</v>
      </c>
      <c r="AC11" s="123"/>
    </row>
    <row r="12" customHeight="1" spans="1:29">
      <c r="A12" s="56"/>
      <c r="B12" s="94"/>
      <c r="C12" s="137"/>
      <c r="D12" s="92"/>
      <c r="E12" s="139"/>
      <c r="F12" s="143"/>
      <c r="G12" s="144"/>
      <c r="H12" s="92"/>
      <c r="I12" s="151"/>
      <c r="J12" s="57"/>
      <c r="K12" s="147"/>
      <c r="L12" s="152"/>
      <c r="M12" s="152"/>
      <c r="N12" s="123"/>
      <c r="O12" s="121"/>
      <c r="P12" s="121"/>
      <c r="Q12" s="123"/>
      <c r="R12" s="123"/>
      <c r="S12" s="123"/>
      <c r="T12" s="123">
        <f t="shared" si="0"/>
        <v>0</v>
      </c>
      <c r="U12" s="123"/>
      <c r="V12" s="123"/>
      <c r="W12" s="123"/>
      <c r="X12" s="123"/>
      <c r="Y12" s="123">
        <f t="shared" si="1"/>
        <v>0</v>
      </c>
      <c r="Z12" s="123">
        <f t="shared" si="1"/>
        <v>0</v>
      </c>
      <c r="AA12" s="123">
        <f t="shared" si="1"/>
        <v>0</v>
      </c>
      <c r="AB12" s="123">
        <f t="shared" si="2"/>
        <v>0</v>
      </c>
      <c r="AC12" s="123"/>
    </row>
    <row r="13" customHeight="1" spans="1:29">
      <c r="A13" s="56"/>
      <c r="B13" s="94"/>
      <c r="C13" s="137"/>
      <c r="D13" s="92"/>
      <c r="E13" s="143"/>
      <c r="F13" s="143"/>
      <c r="G13" s="107"/>
      <c r="H13" s="92"/>
      <c r="I13" s="151"/>
      <c r="J13" s="57"/>
      <c r="K13" s="147"/>
      <c r="L13" s="116"/>
      <c r="M13" s="116"/>
      <c r="N13" s="123"/>
      <c r="O13" s="121"/>
      <c r="P13" s="121"/>
      <c r="Q13" s="123"/>
      <c r="R13" s="123"/>
      <c r="S13" s="123"/>
      <c r="T13" s="123">
        <f t="shared" si="0"/>
        <v>0</v>
      </c>
      <c r="U13" s="123"/>
      <c r="V13" s="123"/>
      <c r="W13" s="123"/>
      <c r="X13" s="123"/>
      <c r="Y13" s="123">
        <f t="shared" si="1"/>
        <v>0</v>
      </c>
      <c r="Z13" s="123">
        <f t="shared" si="1"/>
        <v>0</v>
      </c>
      <c r="AA13" s="123">
        <f t="shared" si="1"/>
        <v>0</v>
      </c>
      <c r="AB13" s="123">
        <f t="shared" si="2"/>
        <v>0</v>
      </c>
      <c r="AC13" s="123"/>
    </row>
    <row r="14" customHeight="1" spans="1:29">
      <c r="A14" s="56"/>
      <c r="B14" s="94"/>
      <c r="C14" s="137"/>
      <c r="D14" s="92"/>
      <c r="E14" s="143"/>
      <c r="F14" s="143"/>
      <c r="G14" s="107"/>
      <c r="H14" s="92"/>
      <c r="I14" s="151"/>
      <c r="J14" s="57"/>
      <c r="K14" s="147"/>
      <c r="L14" s="116"/>
      <c r="M14" s="116"/>
      <c r="N14" s="123"/>
      <c r="O14" s="121"/>
      <c r="P14" s="121"/>
      <c r="Q14" s="123"/>
      <c r="R14" s="123"/>
      <c r="S14" s="123"/>
      <c r="T14" s="123">
        <f t="shared" si="0"/>
        <v>0</v>
      </c>
      <c r="U14" s="123"/>
      <c r="V14" s="123"/>
      <c r="W14" s="123"/>
      <c r="X14" s="123"/>
      <c r="Y14" s="123">
        <f t="shared" si="1"/>
        <v>0</v>
      </c>
      <c r="Z14" s="123">
        <f t="shared" si="1"/>
        <v>0</v>
      </c>
      <c r="AA14" s="123">
        <f t="shared" si="1"/>
        <v>0</v>
      </c>
      <c r="AB14" s="123">
        <f t="shared" si="2"/>
        <v>0</v>
      </c>
      <c r="AC14" s="123"/>
    </row>
    <row r="15" customHeight="1" spans="1:29">
      <c r="A15" s="56"/>
      <c r="B15" s="94"/>
      <c r="C15" s="137"/>
      <c r="D15" s="92"/>
      <c r="E15" s="143"/>
      <c r="F15" s="143"/>
      <c r="G15" s="107"/>
      <c r="H15" s="92"/>
      <c r="I15" s="151"/>
      <c r="J15" s="57"/>
      <c r="K15" s="147"/>
      <c r="L15" s="116"/>
      <c r="M15" s="116"/>
      <c r="N15" s="123"/>
      <c r="O15" s="121"/>
      <c r="P15" s="121"/>
      <c r="Q15" s="123"/>
      <c r="R15" s="123"/>
      <c r="S15" s="123"/>
      <c r="T15" s="123">
        <f t="shared" si="0"/>
        <v>0</v>
      </c>
      <c r="U15" s="123"/>
      <c r="V15" s="123"/>
      <c r="W15" s="123"/>
      <c r="X15" s="123"/>
      <c r="Y15" s="123">
        <f t="shared" si="1"/>
        <v>0</v>
      </c>
      <c r="Z15" s="123">
        <f t="shared" si="1"/>
        <v>0</v>
      </c>
      <c r="AA15" s="123">
        <f t="shared" si="1"/>
        <v>0</v>
      </c>
      <c r="AB15" s="123">
        <f t="shared" si="2"/>
        <v>0</v>
      </c>
      <c r="AC15" s="123"/>
    </row>
    <row r="16" customHeight="1" spans="1:29">
      <c r="A16" s="104" t="s">
        <v>237</v>
      </c>
      <c r="B16" s="105"/>
      <c r="C16" s="105"/>
      <c r="D16" s="106"/>
      <c r="E16" s="107"/>
      <c r="F16" s="107"/>
      <c r="G16" s="92"/>
      <c r="H16" s="92"/>
      <c r="I16" s="151"/>
      <c r="J16" s="153"/>
      <c r="K16" s="57"/>
      <c r="L16" s="116"/>
      <c r="M16" s="116"/>
      <c r="N16" s="123"/>
      <c r="O16" s="121"/>
      <c r="P16" s="121"/>
      <c r="Q16" s="123">
        <f>SUM(Q7:Q15)</f>
        <v>196452.54</v>
      </c>
      <c r="R16" s="123">
        <f>SUM(R7:R15)</f>
        <v>25044.88</v>
      </c>
      <c r="S16" s="123">
        <f>SUM(S7:S15)</f>
        <v>0</v>
      </c>
      <c r="T16" s="123">
        <f>SUM(T7:T15)</f>
        <v>25044.88</v>
      </c>
      <c r="U16" s="123"/>
      <c r="V16" s="123">
        <f>SUM(W7:W15)</f>
        <v>0</v>
      </c>
      <c r="W16" s="123">
        <f t="shared" ref="W16:AB16" si="3">SUM(W7:W15)</f>
        <v>0</v>
      </c>
      <c r="X16" s="123">
        <f t="shared" si="3"/>
        <v>0</v>
      </c>
      <c r="Y16" s="123">
        <f t="shared" si="3"/>
        <v>196452.54</v>
      </c>
      <c r="Z16" s="123">
        <f t="shared" si="3"/>
        <v>25044.88</v>
      </c>
      <c r="AA16" s="123">
        <f t="shared" si="3"/>
        <v>0</v>
      </c>
      <c r="AB16" s="123">
        <f t="shared" si="3"/>
        <v>25044.88</v>
      </c>
      <c r="AC16" s="123"/>
    </row>
    <row r="17" customHeight="1" spans="1:29">
      <c r="A17" s="40" t="s">
        <v>194</v>
      </c>
      <c r="B17" s="80"/>
      <c r="C17" s="80"/>
      <c r="D17" s="82"/>
      <c r="E17" s="80"/>
      <c r="F17" s="80"/>
      <c r="G17" s="80"/>
      <c r="H17" s="80"/>
      <c r="I17" s="145"/>
      <c r="J17" s="145"/>
      <c r="K17" s="145"/>
      <c r="L17" s="80"/>
      <c r="M17" s="80"/>
      <c r="N17" s="80"/>
      <c r="O17" s="80"/>
      <c r="P17" s="80"/>
      <c r="Q17" s="80"/>
      <c r="R17" s="80"/>
      <c r="S17" s="155" t="s">
        <v>195</v>
      </c>
      <c r="T17" s="124"/>
      <c r="U17" s="80"/>
      <c r="V17" s="80"/>
      <c r="W17" s="80"/>
      <c r="X17" s="80"/>
      <c r="Y17" s="80"/>
      <c r="Z17" s="80"/>
      <c r="AA17" s="80"/>
      <c r="AB17" s="80"/>
      <c r="AC17" s="80"/>
    </row>
    <row r="18" customHeight="1" spans="1:29">
      <c r="A18" s="41" t="s">
        <v>196</v>
      </c>
      <c r="B18" s="80"/>
      <c r="C18" s="80"/>
      <c r="D18" s="82"/>
      <c r="E18" s="80"/>
      <c r="F18" s="80"/>
      <c r="G18" s="80"/>
      <c r="H18" s="80"/>
      <c r="I18" s="145"/>
      <c r="J18" s="145"/>
      <c r="K18" s="145"/>
      <c r="L18" s="80"/>
      <c r="M18" s="80"/>
      <c r="N18" s="80"/>
      <c r="O18" s="80"/>
      <c r="P18" s="80"/>
      <c r="Q18" s="80"/>
      <c r="R18" s="80"/>
      <c r="S18" s="80"/>
      <c r="T18" s="80"/>
      <c r="U18" s="80"/>
      <c r="V18" s="80"/>
      <c r="W18" s="80"/>
      <c r="X18" s="80"/>
      <c r="Y18" s="80"/>
      <c r="Z18" s="80"/>
      <c r="AA18" s="80"/>
      <c r="AB18" s="80"/>
      <c r="AC18" s="80"/>
    </row>
    <row r="19" customHeight="1" spans="2:29">
      <c r="B19" s="80"/>
      <c r="C19" s="80"/>
      <c r="D19" s="82"/>
      <c r="E19" s="80"/>
      <c r="F19" s="80"/>
      <c r="G19" s="80"/>
      <c r="H19" s="80"/>
      <c r="I19" s="145"/>
      <c r="J19" s="145"/>
      <c r="K19" s="145"/>
      <c r="L19" s="80"/>
      <c r="M19" s="80"/>
      <c r="N19" s="80"/>
      <c r="O19" s="80"/>
      <c r="P19" s="80"/>
      <c r="Q19" s="80"/>
      <c r="R19" s="80"/>
      <c r="S19" s="80"/>
      <c r="T19" s="80"/>
      <c r="U19" s="80"/>
      <c r="V19" s="80"/>
      <c r="W19" s="80"/>
      <c r="X19" s="80"/>
      <c r="Y19" s="80"/>
      <c r="Z19" s="80"/>
      <c r="AA19" s="80"/>
      <c r="AB19" s="80"/>
      <c r="AC19" s="80"/>
    </row>
    <row r="20" customHeight="1" spans="2:29">
      <c r="B20" s="80"/>
      <c r="C20" s="80"/>
      <c r="D20" s="82"/>
      <c r="E20" s="80"/>
      <c r="F20" s="80"/>
      <c r="G20" s="80"/>
      <c r="H20" s="80"/>
      <c r="I20" s="145"/>
      <c r="J20" s="145"/>
      <c r="K20" s="145"/>
      <c r="L20" s="80"/>
      <c r="M20" s="80"/>
      <c r="N20" s="80"/>
      <c r="O20" s="80"/>
      <c r="P20" s="80"/>
      <c r="Q20" s="80"/>
      <c r="R20" s="80"/>
      <c r="S20" s="80"/>
      <c r="T20" s="80"/>
      <c r="U20" s="80"/>
      <c r="V20" s="80"/>
      <c r="W20" s="80"/>
      <c r="X20" s="80"/>
      <c r="Y20" s="80"/>
      <c r="Z20" s="80"/>
      <c r="AA20" s="80"/>
      <c r="AB20" s="80"/>
      <c r="AC20" s="80"/>
    </row>
    <row r="21" customHeight="1" spans="2:29">
      <c r="B21" s="80"/>
      <c r="C21" s="80"/>
      <c r="D21" s="82"/>
      <c r="E21" s="80"/>
      <c r="F21" s="80"/>
      <c r="G21" s="80"/>
      <c r="H21" s="80"/>
      <c r="I21" s="145"/>
      <c r="J21" s="145"/>
      <c r="K21" s="145"/>
      <c r="L21" s="80"/>
      <c r="M21" s="80"/>
      <c r="N21" s="80"/>
      <c r="O21" s="80"/>
      <c r="P21" s="80"/>
      <c r="Q21" s="80"/>
      <c r="R21" s="80"/>
      <c r="S21" s="80"/>
      <c r="T21" s="80"/>
      <c r="U21" s="80"/>
      <c r="V21" s="80"/>
      <c r="W21" s="80"/>
      <c r="X21" s="80"/>
      <c r="Y21" s="80"/>
      <c r="Z21" s="80"/>
      <c r="AA21" s="80"/>
      <c r="AB21" s="80"/>
      <c r="AC21" s="80"/>
    </row>
    <row r="22" customHeight="1" spans="2:29">
      <c r="B22" s="80"/>
      <c r="C22" s="80"/>
      <c r="D22" s="82"/>
      <c r="E22" s="80"/>
      <c r="F22" s="80"/>
      <c r="G22" s="80"/>
      <c r="H22" s="80"/>
      <c r="I22" s="145"/>
      <c r="J22" s="145"/>
      <c r="K22" s="145"/>
      <c r="L22" s="80"/>
      <c r="M22" s="80"/>
      <c r="N22" s="80"/>
      <c r="O22" s="80"/>
      <c r="P22" s="80"/>
      <c r="Q22" s="80"/>
      <c r="R22" s="80"/>
      <c r="S22" s="80"/>
      <c r="T22" s="80"/>
      <c r="U22" s="80"/>
      <c r="V22" s="80"/>
      <c r="W22" s="80"/>
      <c r="X22" s="80"/>
      <c r="Y22" s="80"/>
      <c r="Z22" s="80"/>
      <c r="AA22" s="80"/>
      <c r="AB22" s="80"/>
      <c r="AC22" s="80"/>
    </row>
    <row r="23" customHeight="1" spans="2:29">
      <c r="B23" s="80"/>
      <c r="C23" s="80"/>
      <c r="D23" s="82"/>
      <c r="E23" s="80"/>
      <c r="F23" s="80"/>
      <c r="G23" s="80"/>
      <c r="H23" s="80"/>
      <c r="I23" s="145"/>
      <c r="J23" s="145"/>
      <c r="K23" s="145"/>
      <c r="L23" s="80"/>
      <c r="M23" s="80"/>
      <c r="N23" s="80"/>
      <c r="O23" s="80"/>
      <c r="P23" s="80"/>
      <c r="Q23" s="80"/>
      <c r="R23" s="80"/>
      <c r="S23" s="80"/>
      <c r="T23" s="80"/>
      <c r="U23" s="80"/>
      <c r="V23" s="80"/>
      <c r="W23" s="80"/>
      <c r="X23" s="80"/>
      <c r="Y23" s="80"/>
      <c r="Z23" s="80"/>
      <c r="AA23" s="80"/>
      <c r="AB23" s="80"/>
      <c r="AC23" s="80"/>
    </row>
    <row r="24" customHeight="1" spans="2:29">
      <c r="B24" s="80"/>
      <c r="C24" s="80"/>
      <c r="D24" s="82"/>
      <c r="E24" s="80"/>
      <c r="F24" s="80"/>
      <c r="G24" s="80"/>
      <c r="H24" s="80"/>
      <c r="I24" s="145"/>
      <c r="J24" s="145"/>
      <c r="K24" s="145"/>
      <c r="L24" s="80"/>
      <c r="M24" s="80"/>
      <c r="N24" s="80"/>
      <c r="O24" s="80"/>
      <c r="P24" s="80"/>
      <c r="Q24" s="80"/>
      <c r="R24" s="80"/>
      <c r="S24" s="80"/>
      <c r="T24" s="80"/>
      <c r="U24" s="80"/>
      <c r="V24" s="80"/>
      <c r="W24" s="80"/>
      <c r="X24" s="80"/>
      <c r="Y24" s="80"/>
      <c r="Z24" s="80"/>
      <c r="AA24" s="80"/>
      <c r="AB24" s="80"/>
      <c r="AC24" s="80"/>
    </row>
  </sheetData>
  <mergeCells count="22">
    <mergeCell ref="Q5:T5"/>
    <mergeCell ref="V5:X5"/>
    <mergeCell ref="Y5:AB5"/>
    <mergeCell ref="A16:D16"/>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U5:U6"/>
    <mergeCell ref="AC5:AC6"/>
  </mergeCells>
  <dataValidations count="8">
    <dataValidation allowBlank="1" showInputMessage="1" errorTitle=" " prompt="★关联工作底稿车辆行驶证复印件" sqref="O5" errorStyle="warning"/>
    <dataValidation allowBlank="1" showInputMessage="1" errorTitle=" " prompt="★关联工作底稿①企业设备管理情况②企业会计折旧年限及残值表③特殊事项说明：因折旧提超等原因造成负数余额的项目，应简述原因。" sqref="P5" errorStyle="warning"/>
    <dataValidation allowBlank="1" showInputMessage="1" errorTitle=" " prompt="其他科目如预付账款等科目进行关联，具体对应序号由其他科目“特殊处理原因”处提取关联，描述为：评估值包含**科目序号**" sqref="AC5" errorStyle="warning"/>
    <dataValidation allowBlank="1" showInputMessage="1" errorTitle=" " sqref="O6" errorStyle="warning"/>
    <dataValidation allowBlank="1" showInputMessage="1" errorTitle=" " prompt="双击【原值】，同型同号同值自动归类" sqref="Q6:R6" errorStyle="warning"/>
    <dataValidation allowBlank="1" showInputMessage="1" sqref="K16"/>
    <dataValidation type="list" allowBlank="1" showInputMessage="1" sqref="J7:J15">
      <formula1>"当初购置新设备,二手市场购入,上级划拨转入,投资入账设备"</formula1>
    </dataValidation>
    <dataValidation type="list" allowBlank="1" showInputMessage="1" sqref="K7:K15">
      <formula1>"正常使用,正常闲置,故障闲置,待报废,已处置,盘盈设备,盘亏设备"</formula1>
    </dataValidation>
  </dataValidations>
  <printOptions horizontalCentered="1"/>
  <pageMargins left="0.354330708661417" right="0.354330708661417" top="0.984251968503937" bottom="0.78740157480315" header="0.393700787401575" footer="0.511811023622047"/>
  <pageSetup paperSize="9" scale="82" fitToHeight="0" orientation="landscape" cellComments="asDisplayed"/>
  <headerFooter alignWithMargins="0">
    <oddHeader>&amp;R&amp;"宋体,常规"&amp;10共&amp;"Times New Roman,常规"&amp;N&amp;"宋体,常规"页第&amp;"Times New Roman,常规"&amp;P&amp;"宋体,常规"页</oddHeader>
  </headerFooter>
  <colBreaks count="1" manualBreakCount="1">
    <brk id="15" max="2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4"/>
  <sheetViews>
    <sheetView view="pageBreakPreview" zoomScale="60" zoomScaleNormal="70" workbookViewId="0">
      <pane xSplit="5" ySplit="6" topLeftCell="F7" activePane="bottomRight" state="frozen"/>
      <selection/>
      <selection pane="topRight"/>
      <selection pane="bottomLeft"/>
      <selection pane="bottomRight" activeCell="L19" sqref="L19"/>
    </sheetView>
  </sheetViews>
  <sheetFormatPr defaultColWidth="9" defaultRowHeight="15.75" customHeight="1"/>
  <cols>
    <col min="1" max="1" width="5.58333333333333" style="66" customWidth="1"/>
    <col min="2" max="2" width="8.08333333333333" style="66" hidden="1" customWidth="1" outlineLevel="1"/>
    <col min="3" max="3" width="9.08333333333333" style="67" hidden="1" customWidth="1" outlineLevel="1"/>
    <col min="4" max="4" width="16.3333333333333" style="68" customWidth="1" collapsed="1"/>
    <col min="5" max="5" width="15.3333333333333" style="68" customWidth="1"/>
    <col min="6" max="6" width="10.5833333333333" style="67" customWidth="1"/>
    <col min="7" max="7" width="5.58333333333333" style="69" customWidth="1"/>
    <col min="8" max="8" width="5.58333333333333" style="66" customWidth="1"/>
    <col min="9" max="9" width="8.66666666666667" style="66" hidden="1" customWidth="1"/>
    <col min="10" max="11" width="10.0833333333333" style="70" customWidth="1"/>
    <col min="12" max="12" width="10.0833333333333" style="67" customWidth="1"/>
    <col min="13" max="16" width="11" style="67" customWidth="1"/>
    <col min="17" max="17" width="11" style="67" hidden="1" customWidth="1"/>
    <col min="18" max="18" width="10.0833333333333" style="67" hidden="1" customWidth="1" outlineLevel="1"/>
    <col min="19" max="19" width="9.66666666666667" style="67" hidden="1" customWidth="1" outlineLevel="1"/>
    <col min="20" max="24" width="11" style="67" hidden="1" customWidth="1" outlineLevel="1"/>
    <col min="25" max="25" width="7.08333333333333" style="67" hidden="1" customWidth="1" collapsed="1"/>
    <col min="26" max="26" width="9" style="67" hidden="1" customWidth="1"/>
    <col min="27" max="16384" width="9" style="67"/>
  </cols>
  <sheetData>
    <row r="1" customHeight="1" spans="1:25">
      <c r="A1" s="71"/>
      <c r="B1" s="72"/>
      <c r="C1" s="73"/>
      <c r="D1" s="74"/>
      <c r="E1" s="74"/>
      <c r="F1" s="75"/>
      <c r="G1" s="76"/>
      <c r="H1" s="77"/>
      <c r="I1" s="77"/>
      <c r="J1" s="109"/>
      <c r="K1" s="109"/>
      <c r="L1" s="75"/>
      <c r="M1" s="75"/>
      <c r="N1" s="75"/>
      <c r="O1" s="75"/>
      <c r="P1" s="75"/>
      <c r="Q1" s="75"/>
      <c r="R1" s="75"/>
      <c r="S1" s="75"/>
      <c r="T1" s="75"/>
      <c r="U1" s="75"/>
      <c r="V1" s="75"/>
      <c r="W1" s="75"/>
      <c r="X1" s="75"/>
      <c r="Y1" s="75"/>
    </row>
    <row r="2" s="64" customFormat="1" ht="30" customHeight="1" spans="1:25">
      <c r="A2" s="78" t="s">
        <v>238</v>
      </c>
      <c r="B2" s="78"/>
      <c r="C2" s="78"/>
      <c r="D2" s="78"/>
      <c r="E2" s="78"/>
      <c r="F2" s="78"/>
      <c r="G2" s="79"/>
      <c r="H2" s="78"/>
      <c r="I2" s="78"/>
      <c r="J2" s="78"/>
      <c r="K2" s="78"/>
      <c r="L2" s="78"/>
      <c r="M2" s="78"/>
      <c r="N2" s="78"/>
      <c r="O2" s="78"/>
      <c r="P2" s="78"/>
      <c r="Q2" s="78"/>
      <c r="R2" s="125"/>
      <c r="S2" s="125"/>
      <c r="T2" s="125"/>
      <c r="U2" s="125"/>
      <c r="V2" s="125"/>
      <c r="W2" s="125"/>
      <c r="X2" s="125"/>
      <c r="Y2" s="78"/>
    </row>
    <row r="3" ht="14.25" customHeight="1" spans="1:25">
      <c r="A3" s="66" t="str">
        <f>CONCATENATE([1]封面!D9,[1]封面!F9,[1]封面!G9,[1]封面!H9,[1]封面!I9,[1]封面!J9,[1]封面!K9)</f>
        <v>评估基准日：2023年12月31日</v>
      </c>
      <c r="C3" s="80"/>
      <c r="D3" s="80"/>
      <c r="E3" s="80"/>
      <c r="F3" s="80"/>
      <c r="G3" s="81"/>
      <c r="L3" s="80"/>
      <c r="M3" s="80"/>
      <c r="N3" s="80"/>
      <c r="O3" s="80"/>
      <c r="P3" s="80"/>
      <c r="Q3" s="80"/>
      <c r="R3" s="80"/>
      <c r="S3" s="80"/>
      <c r="T3" s="80"/>
      <c r="U3" s="80"/>
      <c r="V3" s="80"/>
      <c r="W3" s="80"/>
      <c r="X3" s="80"/>
      <c r="Y3" s="80"/>
    </row>
    <row r="4" customHeight="1" spans="1:25">
      <c r="A4" s="66" t="str">
        <f>[1]封面!D7&amp;[1]封面!F7</f>
        <v>被评估企业：潍坊光华荣昌汽车技术有限公司</v>
      </c>
      <c r="C4" s="80"/>
      <c r="D4" s="82"/>
      <c r="E4" s="82"/>
      <c r="F4" s="80"/>
      <c r="G4" s="81"/>
      <c r="L4" s="80"/>
      <c r="M4" s="80"/>
      <c r="N4" s="80"/>
      <c r="O4" s="80"/>
      <c r="P4" s="80"/>
      <c r="Q4" s="80"/>
      <c r="R4" s="80"/>
      <c r="S4" s="80"/>
      <c r="T4" s="80"/>
      <c r="U4" s="80"/>
      <c r="V4" s="80"/>
      <c r="W4" s="80"/>
      <c r="X4" s="80"/>
      <c r="Y4" s="130" t="s">
        <v>198</v>
      </c>
    </row>
    <row r="5" s="65" customFormat="1" customHeight="1" spans="1:25">
      <c r="A5" s="83" t="s">
        <v>199</v>
      </c>
      <c r="B5" s="84" t="s">
        <v>239</v>
      </c>
      <c r="C5" s="85" t="s">
        <v>201</v>
      </c>
      <c r="D5" s="86" t="s">
        <v>240</v>
      </c>
      <c r="E5" s="86" t="s">
        <v>204</v>
      </c>
      <c r="F5" s="87" t="s">
        <v>205</v>
      </c>
      <c r="G5" s="88" t="s">
        <v>206</v>
      </c>
      <c r="H5" s="89" t="s">
        <v>207</v>
      </c>
      <c r="I5" s="110" t="s">
        <v>208</v>
      </c>
      <c r="J5" s="111" t="s">
        <v>210</v>
      </c>
      <c r="K5" s="111" t="s">
        <v>241</v>
      </c>
      <c r="L5" s="112" t="s">
        <v>32</v>
      </c>
      <c r="M5" s="113" t="s">
        <v>4</v>
      </c>
      <c r="N5" s="114"/>
      <c r="O5" s="114"/>
      <c r="P5" s="114"/>
      <c r="Q5" s="126" t="s">
        <v>214</v>
      </c>
      <c r="R5" s="127" t="s">
        <v>6</v>
      </c>
      <c r="S5" s="128"/>
      <c r="T5" s="129"/>
      <c r="U5" s="120" t="s">
        <v>215</v>
      </c>
      <c r="V5" s="105"/>
      <c r="W5" s="105"/>
      <c r="X5" s="105"/>
      <c r="Y5" s="131" t="s">
        <v>216</v>
      </c>
    </row>
    <row r="6" s="65" customFormat="1" ht="27.65" customHeight="1" spans="1:25">
      <c r="A6" s="56"/>
      <c r="B6" s="57"/>
      <c r="C6" s="90"/>
      <c r="D6" s="91"/>
      <c r="E6" s="91"/>
      <c r="F6" s="92"/>
      <c r="G6" s="93"/>
      <c r="H6" s="56"/>
      <c r="I6" s="115"/>
      <c r="J6" s="116"/>
      <c r="K6" s="116"/>
      <c r="L6" s="117"/>
      <c r="M6" s="118" t="s">
        <v>33</v>
      </c>
      <c r="N6" s="119" t="s">
        <v>217</v>
      </c>
      <c r="O6" s="87" t="s">
        <v>218</v>
      </c>
      <c r="P6" s="120" t="s">
        <v>219</v>
      </c>
      <c r="Q6" s="126"/>
      <c r="R6" s="119" t="s">
        <v>33</v>
      </c>
      <c r="S6" s="119" t="s">
        <v>217</v>
      </c>
      <c r="T6" s="87" t="s">
        <v>218</v>
      </c>
      <c r="U6" s="119" t="s">
        <v>33</v>
      </c>
      <c r="V6" s="119" t="s">
        <v>217</v>
      </c>
      <c r="W6" s="87" t="s">
        <v>218</v>
      </c>
      <c r="X6" s="119" t="s">
        <v>219</v>
      </c>
      <c r="Y6" s="132"/>
    </row>
    <row r="7" customHeight="1" spans="1:25">
      <c r="A7" s="56">
        <v>1</v>
      </c>
      <c r="B7" s="94" t="s">
        <v>242</v>
      </c>
      <c r="C7" s="57" t="s">
        <v>227</v>
      </c>
      <c r="D7" s="95" t="s">
        <v>243</v>
      </c>
      <c r="E7" s="96" t="s">
        <v>244</v>
      </c>
      <c r="F7" s="95" t="s">
        <v>245</v>
      </c>
      <c r="G7" s="97" t="s">
        <v>120</v>
      </c>
      <c r="H7" s="56">
        <v>1</v>
      </c>
      <c r="I7" s="57"/>
      <c r="J7" s="116">
        <v>42735</v>
      </c>
      <c r="K7" s="116">
        <v>42735</v>
      </c>
      <c r="L7" s="121">
        <v>3</v>
      </c>
      <c r="M7" s="122">
        <v>4550</v>
      </c>
      <c r="N7" s="123">
        <v>227.5</v>
      </c>
      <c r="O7" s="123"/>
      <c r="P7" s="123">
        <f t="shared" ref="P7:P26" si="0">N7-O7</f>
        <v>227.5</v>
      </c>
      <c r="Q7" s="123"/>
      <c r="R7" s="123"/>
      <c r="S7" s="123"/>
      <c r="T7" s="123"/>
      <c r="U7" s="123">
        <f t="shared" ref="U7:W26" si="1">R7+M7</f>
        <v>4550</v>
      </c>
      <c r="V7" s="123">
        <f t="shared" si="1"/>
        <v>227.5</v>
      </c>
      <c r="W7" s="123">
        <f t="shared" si="1"/>
        <v>0</v>
      </c>
      <c r="X7" s="123">
        <f t="shared" ref="X7:X26" si="2">V7-W7</f>
        <v>227.5</v>
      </c>
      <c r="Y7" s="123"/>
    </row>
    <row r="8" customHeight="1" spans="1:25">
      <c r="A8" s="56">
        <v>2</v>
      </c>
      <c r="B8" s="94" t="s">
        <v>246</v>
      </c>
      <c r="C8" s="57" t="s">
        <v>227</v>
      </c>
      <c r="D8" s="95" t="s">
        <v>247</v>
      </c>
      <c r="E8" s="98" t="s">
        <v>248</v>
      </c>
      <c r="F8" s="95" t="s">
        <v>249</v>
      </c>
      <c r="G8" s="97" t="s">
        <v>120</v>
      </c>
      <c r="H8" s="56">
        <v>1</v>
      </c>
      <c r="I8" s="57"/>
      <c r="J8" s="116">
        <v>42735</v>
      </c>
      <c r="K8" s="116">
        <v>42735</v>
      </c>
      <c r="L8" s="121">
        <v>3</v>
      </c>
      <c r="M8" s="122">
        <v>643.4</v>
      </c>
      <c r="N8" s="123">
        <v>32.17</v>
      </c>
      <c r="O8" s="123"/>
      <c r="P8" s="123">
        <f t="shared" si="0"/>
        <v>32.17</v>
      </c>
      <c r="Q8" s="123"/>
      <c r="R8" s="123"/>
      <c r="S8" s="123"/>
      <c r="T8" s="123"/>
      <c r="U8" s="123">
        <f t="shared" si="1"/>
        <v>643.4</v>
      </c>
      <c r="V8" s="123">
        <f t="shared" si="1"/>
        <v>32.17</v>
      </c>
      <c r="W8" s="123">
        <f t="shared" si="1"/>
        <v>0</v>
      </c>
      <c r="X8" s="123">
        <f t="shared" si="2"/>
        <v>32.17</v>
      </c>
      <c r="Y8" s="123"/>
    </row>
    <row r="9" customHeight="1" spans="1:25">
      <c r="A9" s="56">
        <v>3</v>
      </c>
      <c r="B9" s="94" t="s">
        <v>250</v>
      </c>
      <c r="C9" s="57" t="s">
        <v>227</v>
      </c>
      <c r="D9" s="95" t="s">
        <v>251</v>
      </c>
      <c r="E9" s="96" t="s">
        <v>252</v>
      </c>
      <c r="F9" s="95" t="s">
        <v>245</v>
      </c>
      <c r="G9" s="97" t="s">
        <v>120</v>
      </c>
      <c r="H9" s="56">
        <v>1</v>
      </c>
      <c r="I9" s="57"/>
      <c r="J9" s="116">
        <v>42796</v>
      </c>
      <c r="K9" s="116">
        <v>42796</v>
      </c>
      <c r="L9" s="121">
        <v>3</v>
      </c>
      <c r="M9" s="122">
        <v>2692.31</v>
      </c>
      <c r="N9" s="123">
        <v>134.62</v>
      </c>
      <c r="O9" s="123"/>
      <c r="P9" s="123">
        <f t="shared" si="0"/>
        <v>134.62</v>
      </c>
      <c r="Q9" s="123"/>
      <c r="R9" s="123"/>
      <c r="S9" s="123"/>
      <c r="T9" s="123"/>
      <c r="U9" s="123">
        <f t="shared" si="1"/>
        <v>2692.31</v>
      </c>
      <c r="V9" s="123">
        <f t="shared" si="1"/>
        <v>134.62</v>
      </c>
      <c r="W9" s="123">
        <f t="shared" si="1"/>
        <v>0</v>
      </c>
      <c r="X9" s="123">
        <f t="shared" si="2"/>
        <v>134.62</v>
      </c>
      <c r="Y9" s="123"/>
    </row>
    <row r="10" customHeight="1" spans="1:25">
      <c r="A10" s="56">
        <v>4</v>
      </c>
      <c r="B10" s="94" t="s">
        <v>250</v>
      </c>
      <c r="C10" s="57" t="s">
        <v>227</v>
      </c>
      <c r="D10" s="95" t="s">
        <v>251</v>
      </c>
      <c r="E10" s="96" t="s">
        <v>252</v>
      </c>
      <c r="F10" s="95" t="s">
        <v>245</v>
      </c>
      <c r="G10" s="97" t="s">
        <v>120</v>
      </c>
      <c r="H10" s="56">
        <v>1</v>
      </c>
      <c r="I10" s="57"/>
      <c r="J10" s="116">
        <v>42852</v>
      </c>
      <c r="K10" s="116">
        <v>42852</v>
      </c>
      <c r="L10" s="121">
        <v>3</v>
      </c>
      <c r="M10" s="122">
        <v>2692.31</v>
      </c>
      <c r="N10" s="123">
        <v>134.62</v>
      </c>
      <c r="O10" s="123"/>
      <c r="P10" s="123">
        <f t="shared" si="0"/>
        <v>134.62</v>
      </c>
      <c r="Q10" s="123"/>
      <c r="R10" s="123"/>
      <c r="S10" s="123"/>
      <c r="T10" s="123"/>
      <c r="U10" s="123">
        <f t="shared" si="1"/>
        <v>2692.31</v>
      </c>
      <c r="V10" s="123">
        <f t="shared" si="1"/>
        <v>134.62</v>
      </c>
      <c r="W10" s="123">
        <f t="shared" si="1"/>
        <v>0</v>
      </c>
      <c r="X10" s="123">
        <f t="shared" si="2"/>
        <v>134.62</v>
      </c>
      <c r="Y10" s="123"/>
    </row>
    <row r="11" customHeight="1" spans="1:25">
      <c r="A11" s="56">
        <v>5</v>
      </c>
      <c r="B11" s="94" t="s">
        <v>250</v>
      </c>
      <c r="C11" s="57" t="s">
        <v>227</v>
      </c>
      <c r="D11" s="95" t="s">
        <v>251</v>
      </c>
      <c r="E11" s="96" t="s">
        <v>252</v>
      </c>
      <c r="F11" s="95" t="s">
        <v>245</v>
      </c>
      <c r="G11" s="97" t="s">
        <v>120</v>
      </c>
      <c r="H11" s="56">
        <v>1</v>
      </c>
      <c r="I11" s="57"/>
      <c r="J11" s="116">
        <v>42934</v>
      </c>
      <c r="K11" s="116">
        <v>42934</v>
      </c>
      <c r="L11" s="121">
        <v>3</v>
      </c>
      <c r="M11" s="122">
        <v>3376.07</v>
      </c>
      <c r="N11" s="123">
        <v>168.8</v>
      </c>
      <c r="O11" s="123"/>
      <c r="P11" s="123">
        <f t="shared" si="0"/>
        <v>168.8</v>
      </c>
      <c r="Q11" s="123"/>
      <c r="R11" s="123"/>
      <c r="S11" s="123"/>
      <c r="T11" s="123"/>
      <c r="U11" s="123">
        <f t="shared" si="1"/>
        <v>3376.07</v>
      </c>
      <c r="V11" s="123">
        <f t="shared" si="1"/>
        <v>168.8</v>
      </c>
      <c r="W11" s="123">
        <f t="shared" si="1"/>
        <v>0</v>
      </c>
      <c r="X11" s="123">
        <f t="shared" si="2"/>
        <v>168.8</v>
      </c>
      <c r="Y11" s="123"/>
    </row>
    <row r="12" customHeight="1" spans="1:25">
      <c r="A12" s="56">
        <v>6</v>
      </c>
      <c r="B12" s="94" t="s">
        <v>253</v>
      </c>
      <c r="C12" s="57" t="s">
        <v>227</v>
      </c>
      <c r="D12" s="95" t="s">
        <v>254</v>
      </c>
      <c r="E12" s="96" t="s">
        <v>255</v>
      </c>
      <c r="F12" s="95" t="s">
        <v>256</v>
      </c>
      <c r="G12" s="97" t="s">
        <v>120</v>
      </c>
      <c r="H12" s="56">
        <v>1</v>
      </c>
      <c r="I12" s="57"/>
      <c r="J12" s="116">
        <v>42936</v>
      </c>
      <c r="K12" s="116">
        <v>42936</v>
      </c>
      <c r="L12" s="121">
        <v>3</v>
      </c>
      <c r="M12" s="122">
        <v>1793.87</v>
      </c>
      <c r="N12" s="123">
        <v>89.69</v>
      </c>
      <c r="O12" s="123"/>
      <c r="P12" s="123">
        <f t="shared" si="0"/>
        <v>89.69</v>
      </c>
      <c r="Q12" s="123"/>
      <c r="R12" s="123"/>
      <c r="S12" s="123"/>
      <c r="T12" s="123"/>
      <c r="U12" s="123">
        <f t="shared" si="1"/>
        <v>1793.87</v>
      </c>
      <c r="V12" s="123">
        <f t="shared" si="1"/>
        <v>89.69</v>
      </c>
      <c r="W12" s="123">
        <f t="shared" si="1"/>
        <v>0</v>
      </c>
      <c r="X12" s="123">
        <f t="shared" si="2"/>
        <v>89.69</v>
      </c>
      <c r="Y12" s="123"/>
    </row>
    <row r="13" customHeight="1" spans="1:25">
      <c r="A13" s="56">
        <v>7</v>
      </c>
      <c r="B13" s="94" t="s">
        <v>250</v>
      </c>
      <c r="C13" s="57" t="s">
        <v>227</v>
      </c>
      <c r="D13" s="95" t="s">
        <v>251</v>
      </c>
      <c r="E13" s="96" t="s">
        <v>252</v>
      </c>
      <c r="F13" s="95" t="s">
        <v>245</v>
      </c>
      <c r="G13" s="97" t="s">
        <v>120</v>
      </c>
      <c r="H13" s="56">
        <v>2</v>
      </c>
      <c r="I13" s="57"/>
      <c r="J13" s="116">
        <v>42979</v>
      </c>
      <c r="K13" s="116">
        <v>42979</v>
      </c>
      <c r="L13" s="121">
        <v>3</v>
      </c>
      <c r="M13" s="122">
        <v>6500</v>
      </c>
      <c r="N13" s="123">
        <v>325</v>
      </c>
      <c r="O13" s="123"/>
      <c r="P13" s="123">
        <f t="shared" si="0"/>
        <v>325</v>
      </c>
      <c r="Q13" s="123"/>
      <c r="R13" s="123"/>
      <c r="S13" s="123"/>
      <c r="T13" s="123"/>
      <c r="U13" s="123">
        <f t="shared" si="1"/>
        <v>6500</v>
      </c>
      <c r="V13" s="123">
        <f t="shared" si="1"/>
        <v>325</v>
      </c>
      <c r="W13" s="123">
        <f t="shared" si="1"/>
        <v>0</v>
      </c>
      <c r="X13" s="123">
        <f t="shared" si="2"/>
        <v>325</v>
      </c>
      <c r="Y13" s="123"/>
    </row>
    <row r="14" customHeight="1" spans="1:25">
      <c r="A14" s="56">
        <v>8</v>
      </c>
      <c r="B14" s="94" t="s">
        <v>250</v>
      </c>
      <c r="C14" s="57" t="s">
        <v>227</v>
      </c>
      <c r="D14" s="95" t="s">
        <v>251</v>
      </c>
      <c r="E14" s="96" t="s">
        <v>257</v>
      </c>
      <c r="F14" s="95" t="s">
        <v>245</v>
      </c>
      <c r="G14" s="97" t="s">
        <v>120</v>
      </c>
      <c r="H14" s="56">
        <v>1</v>
      </c>
      <c r="I14" s="57"/>
      <c r="J14" s="116">
        <v>43123</v>
      </c>
      <c r="K14" s="116">
        <v>43123</v>
      </c>
      <c r="L14" s="121">
        <v>3</v>
      </c>
      <c r="M14" s="122">
        <v>3250</v>
      </c>
      <c r="N14" s="123">
        <v>162.5</v>
      </c>
      <c r="O14" s="123"/>
      <c r="P14" s="123">
        <f t="shared" si="0"/>
        <v>162.5</v>
      </c>
      <c r="Q14" s="123"/>
      <c r="R14" s="123"/>
      <c r="S14" s="123"/>
      <c r="T14" s="123"/>
      <c r="U14" s="123">
        <f t="shared" si="1"/>
        <v>3250</v>
      </c>
      <c r="V14" s="123">
        <f t="shared" si="1"/>
        <v>162.5</v>
      </c>
      <c r="W14" s="123">
        <f t="shared" si="1"/>
        <v>0</v>
      </c>
      <c r="X14" s="123">
        <f t="shared" si="2"/>
        <v>162.5</v>
      </c>
      <c r="Y14" s="123"/>
    </row>
    <row r="15" customHeight="1" spans="1:25">
      <c r="A15" s="56">
        <v>9</v>
      </c>
      <c r="B15" s="94" t="s">
        <v>250</v>
      </c>
      <c r="C15" s="57" t="s">
        <v>139</v>
      </c>
      <c r="D15" s="95" t="s">
        <v>251</v>
      </c>
      <c r="E15" s="96" t="s">
        <v>257</v>
      </c>
      <c r="F15" s="95" t="s">
        <v>245</v>
      </c>
      <c r="G15" s="97" t="s">
        <v>120</v>
      </c>
      <c r="H15" s="56">
        <v>1</v>
      </c>
      <c r="I15" s="57"/>
      <c r="J15" s="116">
        <v>43123</v>
      </c>
      <c r="K15" s="116">
        <v>43123</v>
      </c>
      <c r="L15" s="121">
        <v>3</v>
      </c>
      <c r="M15" s="122">
        <v>3250</v>
      </c>
      <c r="N15" s="123">
        <v>162.5</v>
      </c>
      <c r="O15" s="123"/>
      <c r="P15" s="123">
        <f t="shared" si="0"/>
        <v>162.5</v>
      </c>
      <c r="Q15" s="123"/>
      <c r="R15" s="123"/>
      <c r="S15" s="123"/>
      <c r="T15" s="123"/>
      <c r="U15" s="123">
        <f t="shared" si="1"/>
        <v>3250</v>
      </c>
      <c r="V15" s="123">
        <f t="shared" si="1"/>
        <v>162.5</v>
      </c>
      <c r="W15" s="123">
        <f t="shared" si="1"/>
        <v>0</v>
      </c>
      <c r="X15" s="123">
        <f t="shared" si="2"/>
        <v>162.5</v>
      </c>
      <c r="Y15" s="123"/>
    </row>
    <row r="16" customHeight="1" spans="1:25">
      <c r="A16" s="56">
        <v>10</v>
      </c>
      <c r="B16" s="94" t="s">
        <v>258</v>
      </c>
      <c r="C16" s="57" t="s">
        <v>139</v>
      </c>
      <c r="D16" s="95" t="s">
        <v>259</v>
      </c>
      <c r="E16" s="96" t="s">
        <v>260</v>
      </c>
      <c r="F16" s="99" t="s">
        <v>261</v>
      </c>
      <c r="G16" s="97" t="s">
        <v>120</v>
      </c>
      <c r="H16" s="56">
        <v>1</v>
      </c>
      <c r="I16" s="57"/>
      <c r="J16" s="116">
        <v>43282</v>
      </c>
      <c r="K16" s="116">
        <v>43282</v>
      </c>
      <c r="L16" s="121">
        <v>3</v>
      </c>
      <c r="M16" s="122">
        <v>1100</v>
      </c>
      <c r="N16" s="123">
        <v>55</v>
      </c>
      <c r="O16" s="123"/>
      <c r="P16" s="123">
        <f t="shared" si="0"/>
        <v>55</v>
      </c>
      <c r="Q16" s="123"/>
      <c r="R16" s="123"/>
      <c r="S16" s="123"/>
      <c r="T16" s="123"/>
      <c r="U16" s="123">
        <f t="shared" si="1"/>
        <v>1100</v>
      </c>
      <c r="V16" s="123">
        <f t="shared" si="1"/>
        <v>55</v>
      </c>
      <c r="W16" s="123">
        <f t="shared" si="1"/>
        <v>0</v>
      </c>
      <c r="X16" s="123">
        <f t="shared" si="2"/>
        <v>55</v>
      </c>
      <c r="Y16" s="123"/>
    </row>
    <row r="17" customHeight="1" spans="1:25">
      <c r="A17" s="56">
        <v>11</v>
      </c>
      <c r="B17" s="94" t="s">
        <v>262</v>
      </c>
      <c r="C17" s="57" t="s">
        <v>227</v>
      </c>
      <c r="D17" s="95" t="s">
        <v>263</v>
      </c>
      <c r="E17" s="96">
        <v>7720</v>
      </c>
      <c r="F17" s="99" t="s">
        <v>261</v>
      </c>
      <c r="G17" s="97" t="s">
        <v>120</v>
      </c>
      <c r="H17" s="56">
        <v>1</v>
      </c>
      <c r="I17" s="57"/>
      <c r="J17" s="116">
        <v>43652</v>
      </c>
      <c r="K17" s="116">
        <v>43652</v>
      </c>
      <c r="L17" s="121">
        <v>3</v>
      </c>
      <c r="M17" s="122">
        <v>3938.05</v>
      </c>
      <c r="N17" s="123">
        <v>196.9</v>
      </c>
      <c r="O17" s="123"/>
      <c r="P17" s="123">
        <f t="shared" si="0"/>
        <v>196.9</v>
      </c>
      <c r="Q17" s="123"/>
      <c r="R17" s="123"/>
      <c r="S17" s="123"/>
      <c r="T17" s="123"/>
      <c r="U17" s="123">
        <f t="shared" si="1"/>
        <v>3938.05</v>
      </c>
      <c r="V17" s="123">
        <f t="shared" si="1"/>
        <v>196.9</v>
      </c>
      <c r="W17" s="123">
        <f t="shared" si="1"/>
        <v>0</v>
      </c>
      <c r="X17" s="123">
        <f t="shared" si="2"/>
        <v>196.9</v>
      </c>
      <c r="Y17" s="123"/>
    </row>
    <row r="18" customHeight="1" spans="1:25">
      <c r="A18" s="56">
        <v>12</v>
      </c>
      <c r="B18" s="94" t="s">
        <v>264</v>
      </c>
      <c r="C18" s="57" t="s">
        <v>139</v>
      </c>
      <c r="D18" s="96" t="s">
        <v>265</v>
      </c>
      <c r="E18" s="96" t="s">
        <v>266</v>
      </c>
      <c r="F18" s="100" t="s">
        <v>267</v>
      </c>
      <c r="G18" s="97" t="s">
        <v>120</v>
      </c>
      <c r="H18" s="56">
        <v>1</v>
      </c>
      <c r="I18" s="57"/>
      <c r="J18" s="116">
        <v>43819</v>
      </c>
      <c r="K18" s="116">
        <v>43819</v>
      </c>
      <c r="L18" s="121">
        <v>3</v>
      </c>
      <c r="M18" s="122">
        <v>5044.25</v>
      </c>
      <c r="N18" s="123">
        <v>252.21</v>
      </c>
      <c r="O18" s="123"/>
      <c r="P18" s="123">
        <f t="shared" si="0"/>
        <v>252.21</v>
      </c>
      <c r="Q18" s="123"/>
      <c r="R18" s="123"/>
      <c r="S18" s="123"/>
      <c r="T18" s="123"/>
      <c r="U18" s="123">
        <f t="shared" si="1"/>
        <v>5044.25</v>
      </c>
      <c r="V18" s="123">
        <f t="shared" si="1"/>
        <v>252.21</v>
      </c>
      <c r="W18" s="123">
        <f t="shared" si="1"/>
        <v>0</v>
      </c>
      <c r="X18" s="123">
        <f t="shared" si="2"/>
        <v>252.21</v>
      </c>
      <c r="Y18" s="123"/>
    </row>
    <row r="19" customHeight="1" spans="1:25">
      <c r="A19" s="56">
        <v>13</v>
      </c>
      <c r="B19" s="94" t="s">
        <v>268</v>
      </c>
      <c r="C19" s="57" t="s">
        <v>139</v>
      </c>
      <c r="D19" s="95" t="s">
        <v>268</v>
      </c>
      <c r="E19" s="96" t="s">
        <v>266</v>
      </c>
      <c r="F19" s="100" t="s">
        <v>267</v>
      </c>
      <c r="G19" s="97" t="s">
        <v>120</v>
      </c>
      <c r="H19" s="56">
        <v>1</v>
      </c>
      <c r="I19" s="57"/>
      <c r="J19" s="116">
        <v>43819</v>
      </c>
      <c r="K19" s="116">
        <v>43819</v>
      </c>
      <c r="L19" s="121">
        <v>3</v>
      </c>
      <c r="M19" s="122">
        <v>9411.5</v>
      </c>
      <c r="N19" s="123">
        <v>470.58</v>
      </c>
      <c r="O19" s="123"/>
      <c r="P19" s="123">
        <f t="shared" si="0"/>
        <v>470.58</v>
      </c>
      <c r="Q19" s="123"/>
      <c r="R19" s="123"/>
      <c r="S19" s="123"/>
      <c r="T19" s="123"/>
      <c r="U19" s="123">
        <f t="shared" si="1"/>
        <v>9411.5</v>
      </c>
      <c r="V19" s="123">
        <f t="shared" si="1"/>
        <v>470.58</v>
      </c>
      <c r="W19" s="123">
        <f t="shared" si="1"/>
        <v>0</v>
      </c>
      <c r="X19" s="123">
        <f t="shared" si="2"/>
        <v>470.58</v>
      </c>
      <c r="Y19" s="123"/>
    </row>
    <row r="20" customHeight="1" spans="1:25">
      <c r="A20" s="56">
        <v>14</v>
      </c>
      <c r="B20" s="94" t="s">
        <v>269</v>
      </c>
      <c r="C20" s="57" t="s">
        <v>139</v>
      </c>
      <c r="D20" s="101" t="s">
        <v>270</v>
      </c>
      <c r="E20" s="96" t="s">
        <v>271</v>
      </c>
      <c r="F20" s="100" t="s">
        <v>267</v>
      </c>
      <c r="G20" s="97" t="s">
        <v>120</v>
      </c>
      <c r="H20" s="56">
        <v>1</v>
      </c>
      <c r="I20" s="57"/>
      <c r="J20" s="116">
        <v>43819</v>
      </c>
      <c r="K20" s="116">
        <v>43819</v>
      </c>
      <c r="L20" s="121">
        <v>3</v>
      </c>
      <c r="M20" s="122">
        <v>10973.45</v>
      </c>
      <c r="N20" s="123">
        <v>548.67</v>
      </c>
      <c r="O20" s="123"/>
      <c r="P20" s="123">
        <f t="shared" si="0"/>
        <v>548.67</v>
      </c>
      <c r="Q20" s="123"/>
      <c r="R20" s="123"/>
      <c r="S20" s="123"/>
      <c r="T20" s="123"/>
      <c r="U20" s="123">
        <f t="shared" si="1"/>
        <v>10973.45</v>
      </c>
      <c r="V20" s="123">
        <f t="shared" si="1"/>
        <v>548.67</v>
      </c>
      <c r="W20" s="123">
        <f t="shared" si="1"/>
        <v>0</v>
      </c>
      <c r="X20" s="123">
        <f t="shared" si="2"/>
        <v>548.67</v>
      </c>
      <c r="Y20" s="123"/>
    </row>
    <row r="21" customHeight="1" spans="1:25">
      <c r="A21" s="56">
        <v>15</v>
      </c>
      <c r="B21" s="94" t="s">
        <v>254</v>
      </c>
      <c r="C21" s="57" t="s">
        <v>227</v>
      </c>
      <c r="D21" s="102" t="s">
        <v>251</v>
      </c>
      <c r="E21" s="95" t="s">
        <v>272</v>
      </c>
      <c r="F21" s="95" t="s">
        <v>245</v>
      </c>
      <c r="G21" s="97" t="s">
        <v>120</v>
      </c>
      <c r="H21" s="56">
        <v>1</v>
      </c>
      <c r="I21" s="57"/>
      <c r="J21" s="116">
        <v>44063</v>
      </c>
      <c r="K21" s="116">
        <v>44063</v>
      </c>
      <c r="L21" s="121">
        <v>3</v>
      </c>
      <c r="M21" s="122">
        <v>2654.87</v>
      </c>
      <c r="N21" s="123">
        <v>132.74</v>
      </c>
      <c r="O21" s="123"/>
      <c r="P21" s="123">
        <f t="shared" si="0"/>
        <v>132.74</v>
      </c>
      <c r="Q21" s="123"/>
      <c r="R21" s="123"/>
      <c r="S21" s="123"/>
      <c r="T21" s="123"/>
      <c r="U21" s="123">
        <f t="shared" si="1"/>
        <v>2654.87</v>
      </c>
      <c r="V21" s="123">
        <f t="shared" si="1"/>
        <v>132.74</v>
      </c>
      <c r="W21" s="123">
        <f t="shared" si="1"/>
        <v>0</v>
      </c>
      <c r="X21" s="123">
        <f t="shared" si="2"/>
        <v>132.74</v>
      </c>
      <c r="Y21" s="123"/>
    </row>
    <row r="22" customHeight="1" spans="1:25">
      <c r="A22" s="56">
        <v>16</v>
      </c>
      <c r="B22" s="94" t="s">
        <v>254</v>
      </c>
      <c r="C22" s="57" t="s">
        <v>227</v>
      </c>
      <c r="D22" s="102" t="s">
        <v>251</v>
      </c>
      <c r="E22" s="95" t="s">
        <v>272</v>
      </c>
      <c r="F22" s="95" t="s">
        <v>245</v>
      </c>
      <c r="G22" s="97" t="s">
        <v>120</v>
      </c>
      <c r="H22" s="56">
        <v>1</v>
      </c>
      <c r="I22" s="57"/>
      <c r="J22" s="116">
        <v>44063</v>
      </c>
      <c r="K22" s="116">
        <v>44063</v>
      </c>
      <c r="L22" s="121">
        <v>3</v>
      </c>
      <c r="M22" s="122">
        <v>3185.84</v>
      </c>
      <c r="N22" s="123">
        <v>159.29</v>
      </c>
      <c r="O22" s="123"/>
      <c r="P22" s="123">
        <f t="shared" si="0"/>
        <v>159.29</v>
      </c>
      <c r="Q22" s="123"/>
      <c r="R22" s="123"/>
      <c r="S22" s="123"/>
      <c r="T22" s="123"/>
      <c r="U22" s="123">
        <f t="shared" si="1"/>
        <v>3185.84</v>
      </c>
      <c r="V22" s="123">
        <f t="shared" si="1"/>
        <v>159.29</v>
      </c>
      <c r="W22" s="123">
        <f t="shared" si="1"/>
        <v>0</v>
      </c>
      <c r="X22" s="123">
        <f t="shared" si="2"/>
        <v>159.29</v>
      </c>
      <c r="Y22" s="123"/>
    </row>
    <row r="23" customHeight="1" spans="1:25">
      <c r="A23" s="56">
        <v>17</v>
      </c>
      <c r="B23" s="94" t="s">
        <v>273</v>
      </c>
      <c r="C23" s="57" t="s">
        <v>227</v>
      </c>
      <c r="D23" s="102" t="s">
        <v>274</v>
      </c>
      <c r="E23" s="95" t="s">
        <v>272</v>
      </c>
      <c r="F23" s="95" t="s">
        <v>245</v>
      </c>
      <c r="G23" s="97" t="s">
        <v>120</v>
      </c>
      <c r="H23" s="56">
        <v>1</v>
      </c>
      <c r="I23" s="57"/>
      <c r="J23" s="116">
        <v>44063</v>
      </c>
      <c r="K23" s="116">
        <v>44063</v>
      </c>
      <c r="L23" s="121">
        <v>3</v>
      </c>
      <c r="M23" s="122">
        <v>4424.78</v>
      </c>
      <c r="N23" s="123">
        <v>221.24</v>
      </c>
      <c r="O23" s="123"/>
      <c r="P23" s="123">
        <f t="shared" si="0"/>
        <v>221.24</v>
      </c>
      <c r="Q23" s="123"/>
      <c r="R23" s="123"/>
      <c r="S23" s="123"/>
      <c r="T23" s="123"/>
      <c r="U23" s="123">
        <f t="shared" si="1"/>
        <v>4424.78</v>
      </c>
      <c r="V23" s="123">
        <f t="shared" si="1"/>
        <v>221.24</v>
      </c>
      <c r="W23" s="123">
        <f t="shared" si="1"/>
        <v>0</v>
      </c>
      <c r="X23" s="123">
        <f t="shared" si="2"/>
        <v>221.24</v>
      </c>
      <c r="Y23" s="123"/>
    </row>
    <row r="24" customHeight="1" spans="1:25">
      <c r="A24" s="56">
        <v>18</v>
      </c>
      <c r="B24" s="94" t="s">
        <v>275</v>
      </c>
      <c r="C24" s="57" t="s">
        <v>134</v>
      </c>
      <c r="D24" s="101" t="s">
        <v>275</v>
      </c>
      <c r="E24" s="95" t="s">
        <v>255</v>
      </c>
      <c r="F24" s="95" t="s">
        <v>256</v>
      </c>
      <c r="G24" s="97" t="s">
        <v>120</v>
      </c>
      <c r="H24" s="56">
        <v>1</v>
      </c>
      <c r="I24" s="57"/>
      <c r="J24" s="116">
        <v>44194</v>
      </c>
      <c r="K24" s="116">
        <v>44194</v>
      </c>
      <c r="L24" s="121">
        <v>3</v>
      </c>
      <c r="M24" s="122">
        <v>3638</v>
      </c>
      <c r="N24" s="123">
        <v>181.9</v>
      </c>
      <c r="O24" s="123"/>
      <c r="P24" s="123">
        <f t="shared" si="0"/>
        <v>181.9</v>
      </c>
      <c r="Q24" s="123"/>
      <c r="R24" s="123"/>
      <c r="S24" s="123"/>
      <c r="T24" s="123"/>
      <c r="U24" s="123">
        <f t="shared" si="1"/>
        <v>3638</v>
      </c>
      <c r="V24" s="123">
        <f t="shared" si="1"/>
        <v>181.9</v>
      </c>
      <c r="W24" s="123">
        <f t="shared" si="1"/>
        <v>0</v>
      </c>
      <c r="X24" s="123">
        <f t="shared" si="2"/>
        <v>181.9</v>
      </c>
      <c r="Y24" s="123"/>
    </row>
    <row r="25" customHeight="1" spans="1:25">
      <c r="A25" s="56"/>
      <c r="B25" s="94"/>
      <c r="C25" s="57"/>
      <c r="D25" s="101"/>
      <c r="E25" s="98"/>
      <c r="F25" s="103"/>
      <c r="G25" s="97"/>
      <c r="H25" s="56"/>
      <c r="I25" s="57"/>
      <c r="J25" s="116"/>
      <c r="K25" s="116"/>
      <c r="L25" s="121"/>
      <c r="M25" s="122"/>
      <c r="N25" s="123"/>
      <c r="O25" s="123"/>
      <c r="P25" s="123">
        <f t="shared" si="0"/>
        <v>0</v>
      </c>
      <c r="Q25" s="123"/>
      <c r="R25" s="123"/>
      <c r="S25" s="123"/>
      <c r="T25" s="123"/>
      <c r="U25" s="123">
        <f t="shared" si="1"/>
        <v>0</v>
      </c>
      <c r="V25" s="123">
        <f t="shared" si="1"/>
        <v>0</v>
      </c>
      <c r="W25" s="123">
        <f t="shared" si="1"/>
        <v>0</v>
      </c>
      <c r="X25" s="123">
        <f t="shared" si="2"/>
        <v>0</v>
      </c>
      <c r="Y25" s="123"/>
    </row>
    <row r="26" customHeight="1" spans="1:25">
      <c r="A26" s="56"/>
      <c r="B26" s="94"/>
      <c r="C26" s="57"/>
      <c r="D26" s="101"/>
      <c r="E26" s="98"/>
      <c r="F26" s="103"/>
      <c r="G26" s="97"/>
      <c r="H26" s="56"/>
      <c r="I26" s="57"/>
      <c r="J26" s="116"/>
      <c r="K26" s="116"/>
      <c r="L26" s="121"/>
      <c r="M26" s="122"/>
      <c r="N26" s="123"/>
      <c r="O26" s="123"/>
      <c r="P26" s="123">
        <f t="shared" si="0"/>
        <v>0</v>
      </c>
      <c r="Q26" s="123"/>
      <c r="R26" s="123"/>
      <c r="S26" s="123"/>
      <c r="T26" s="123"/>
      <c r="U26" s="123">
        <f t="shared" si="1"/>
        <v>0</v>
      </c>
      <c r="V26" s="123">
        <f t="shared" si="1"/>
        <v>0</v>
      </c>
      <c r="W26" s="123">
        <f t="shared" si="1"/>
        <v>0</v>
      </c>
      <c r="X26" s="123">
        <f t="shared" si="2"/>
        <v>0</v>
      </c>
      <c r="Y26" s="123"/>
    </row>
    <row r="27" customHeight="1" spans="1:25">
      <c r="A27" s="104" t="s">
        <v>237</v>
      </c>
      <c r="B27" s="105"/>
      <c r="C27" s="105"/>
      <c r="D27" s="106"/>
      <c r="E27" s="107"/>
      <c r="F27" s="108"/>
      <c r="G27" s="93"/>
      <c r="H27" s="56"/>
      <c r="I27" s="57"/>
      <c r="J27" s="116"/>
      <c r="K27" s="116"/>
      <c r="L27" s="121"/>
      <c r="M27" s="123">
        <f>SUM(M7:M26)</f>
        <v>73118.7</v>
      </c>
      <c r="N27" s="123">
        <f t="shared" ref="N27:P27" si="3">SUM(N7:N26)</f>
        <v>3655.93</v>
      </c>
      <c r="O27" s="123">
        <f t="shared" si="3"/>
        <v>0</v>
      </c>
      <c r="P27" s="123">
        <f t="shared" si="3"/>
        <v>3655.93</v>
      </c>
      <c r="Q27" s="123"/>
      <c r="R27" s="123"/>
      <c r="S27" s="123"/>
      <c r="T27" s="123"/>
      <c r="U27" s="123">
        <f>SUM(U7:U26)</f>
        <v>73118.7</v>
      </c>
      <c r="V27" s="123">
        <f t="shared" ref="V27:X27" si="4">SUM(V7:V26)</f>
        <v>3655.93</v>
      </c>
      <c r="W27" s="123">
        <f t="shared" si="4"/>
        <v>0</v>
      </c>
      <c r="X27" s="123">
        <f t="shared" si="4"/>
        <v>3655.93</v>
      </c>
      <c r="Y27" s="123"/>
    </row>
    <row r="28" customHeight="1" spans="1:25">
      <c r="A28" s="40" t="s">
        <v>194</v>
      </c>
      <c r="C28" s="80"/>
      <c r="D28" s="82"/>
      <c r="E28" s="82"/>
      <c r="F28" s="80"/>
      <c r="G28" s="81"/>
      <c r="L28" s="80"/>
      <c r="M28" s="80"/>
      <c r="N28" s="80"/>
      <c r="O28" s="124" t="s">
        <v>195</v>
      </c>
      <c r="P28" s="80"/>
      <c r="Q28" s="80"/>
      <c r="R28" s="80"/>
      <c r="S28" s="80"/>
      <c r="T28" s="80"/>
      <c r="U28" s="80" t="str">
        <f>"评估人员："&amp;[1]封面!G26</f>
        <v>评估人员：</v>
      </c>
      <c r="V28" s="80"/>
      <c r="W28" s="80"/>
      <c r="X28" s="80"/>
      <c r="Y28" s="80"/>
    </row>
    <row r="29" customHeight="1" spans="1:25">
      <c r="A29" s="41" t="s">
        <v>196</v>
      </c>
      <c r="C29" s="80"/>
      <c r="D29" s="82"/>
      <c r="E29" s="82"/>
      <c r="F29" s="80"/>
      <c r="G29" s="81"/>
      <c r="L29" s="80"/>
      <c r="M29" s="80"/>
      <c r="N29" s="80"/>
      <c r="O29" s="80"/>
      <c r="P29" s="80"/>
      <c r="Q29" s="80"/>
      <c r="R29" s="80"/>
      <c r="S29" s="80"/>
      <c r="T29" s="80"/>
      <c r="U29" s="80"/>
      <c r="V29" s="80"/>
      <c r="W29" s="80"/>
      <c r="X29" s="80"/>
      <c r="Y29" s="80"/>
    </row>
    <row r="30" customHeight="1" spans="3:25">
      <c r="C30" s="80"/>
      <c r="D30" s="82"/>
      <c r="E30" s="82"/>
      <c r="F30" s="80"/>
      <c r="G30" s="81"/>
      <c r="L30" s="80"/>
      <c r="M30" s="80"/>
      <c r="N30" s="80"/>
      <c r="O30" s="80"/>
      <c r="P30" s="80"/>
      <c r="Q30" s="80"/>
      <c r="R30" s="80"/>
      <c r="S30" s="80"/>
      <c r="T30" s="80"/>
      <c r="U30" s="80"/>
      <c r="V30" s="80"/>
      <c r="W30" s="80"/>
      <c r="X30" s="80"/>
      <c r="Y30" s="80"/>
    </row>
    <row r="31" customHeight="1" spans="3:25">
      <c r="C31" s="80"/>
      <c r="D31" s="82"/>
      <c r="E31" s="82"/>
      <c r="F31" s="80"/>
      <c r="G31" s="81"/>
      <c r="L31" s="80"/>
      <c r="M31" s="80"/>
      <c r="N31" s="80"/>
      <c r="O31" s="80"/>
      <c r="P31" s="80"/>
      <c r="Q31" s="80"/>
      <c r="R31" s="80"/>
      <c r="S31" s="80"/>
      <c r="T31" s="80"/>
      <c r="U31" s="80"/>
      <c r="V31" s="80"/>
      <c r="W31" s="80"/>
      <c r="X31" s="80"/>
      <c r="Y31" s="80"/>
    </row>
    <row r="32" customHeight="1" spans="3:25">
      <c r="C32" s="80"/>
      <c r="D32" s="82"/>
      <c r="E32" s="82"/>
      <c r="F32" s="80"/>
      <c r="G32" s="81"/>
      <c r="L32" s="80"/>
      <c r="M32" s="80"/>
      <c r="N32" s="80"/>
      <c r="O32" s="80"/>
      <c r="P32" s="80"/>
      <c r="Q32" s="80"/>
      <c r="R32" s="80"/>
      <c r="S32" s="80"/>
      <c r="T32" s="80"/>
      <c r="U32" s="80"/>
      <c r="V32" s="80"/>
      <c r="W32" s="80"/>
      <c r="X32" s="80"/>
      <c r="Y32" s="80"/>
    </row>
    <row r="33" customHeight="1" spans="3:25">
      <c r="C33" s="80"/>
      <c r="D33" s="82"/>
      <c r="E33" s="82"/>
      <c r="F33" s="80"/>
      <c r="G33" s="81"/>
      <c r="L33" s="80"/>
      <c r="M33" s="80"/>
      <c r="N33" s="80"/>
      <c r="O33" s="80"/>
      <c r="P33" s="80"/>
      <c r="Q33" s="80"/>
      <c r="R33" s="80"/>
      <c r="S33" s="80"/>
      <c r="T33" s="80"/>
      <c r="U33" s="80"/>
      <c r="V33" s="80"/>
      <c r="W33" s="80"/>
      <c r="X33" s="80"/>
      <c r="Y33" s="80"/>
    </row>
    <row r="34" customHeight="1" spans="3:25">
      <c r="C34" s="80"/>
      <c r="D34" s="82"/>
      <c r="E34" s="82"/>
      <c r="F34" s="80"/>
      <c r="G34" s="81"/>
      <c r="L34" s="80"/>
      <c r="M34" s="80"/>
      <c r="N34" s="80"/>
      <c r="O34" s="80"/>
      <c r="P34" s="80"/>
      <c r="Q34" s="80"/>
      <c r="R34" s="80"/>
      <c r="S34" s="80"/>
      <c r="T34" s="80"/>
      <c r="U34" s="80"/>
      <c r="V34" s="80"/>
      <c r="W34" s="80"/>
      <c r="X34" s="80"/>
      <c r="Y34" s="80"/>
    </row>
  </sheetData>
  <mergeCells count="18">
    <mergeCell ref="M5:P5"/>
    <mergeCell ref="R5:T5"/>
    <mergeCell ref="U5:X5"/>
    <mergeCell ref="A27:D27"/>
    <mergeCell ref="A5:A6"/>
    <mergeCell ref="B5:B6"/>
    <mergeCell ref="C5:C6"/>
    <mergeCell ref="D5:D6"/>
    <mergeCell ref="E5:E6"/>
    <mergeCell ref="F5:F6"/>
    <mergeCell ref="G5:G6"/>
    <mergeCell ref="H5:H6"/>
    <mergeCell ref="I5:I6"/>
    <mergeCell ref="J5:J6"/>
    <mergeCell ref="K5:K6"/>
    <mergeCell ref="L5:L6"/>
    <mergeCell ref="Q5:Q6"/>
    <mergeCell ref="Y5:Y6"/>
  </mergeCells>
  <dataValidations count="5">
    <dataValidation allowBlank="1" showInputMessage="1" errorTitle=" " prompt="★关联工作底稿①企业设备管理情况②企业会计折旧年限及残值表③特殊事项说明：因折旧提超等原因造成负数余额的项目，应简述原因。" sqref="L5" errorStyle="warning"/>
    <dataValidation allowBlank="1" showInputMessage="1" errorTitle=" " prompt="其他科目如预付账款等科目账面价值进行关联具体对应序号由其他科目特殊处理原因处提取关联描述为：评估值包含**科目序号**" sqref="Y5" errorStyle="warning"/>
    <dataValidation allowBlank="1" showInputMessage="1" errorTitle=" " sqref="L6" errorStyle="warning"/>
    <dataValidation allowBlank="1" showInputMessage="1" errorTitle=" " prompt="双击【原值】，同型同号同值自动归类" sqref="M6:O6" errorStyle="warning"/>
    <dataValidation type="list" allowBlank="1" showInputMessage="1" sqref="I7:I26">
      <formula1>"当初购置新设备,二手市场购入,上级划拨转入,投资入账设备"</formula1>
    </dataValidation>
  </dataValidations>
  <printOptions horizontalCentered="1"/>
  <pageMargins left="0.354330708661417" right="0.354330708661417" top="0.984251968503937" bottom="0.78740157480315" header="0.393700787401575" footer="0.511811023622047"/>
  <pageSetup paperSize="9" fitToHeight="0" orientation="landscape" cellComments="asDisplayed"/>
  <headerFooter alignWithMargins="0">
    <oddHeader>&amp;R&amp;"宋体,常规"&amp;10共&amp;"Times New Roman,常规"&amp;N&amp;"宋体,常规"页第&amp;"Times New Roman,常规"&amp;P&amp;"宋体,常规"页</oddHeader>
  </headerFooter>
  <colBreaks count="1" manualBreakCount="1">
    <brk id="17" max="2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view="pageBreakPreview" zoomScale="60" zoomScaleNormal="100" topLeftCell="A4" workbookViewId="0">
      <selection activeCell="D18" sqref="D18"/>
    </sheetView>
  </sheetViews>
  <sheetFormatPr defaultColWidth="8.5" defaultRowHeight="20" customHeight="1"/>
  <cols>
    <col min="1" max="1" width="4.83333333333333" style="5" customWidth="1"/>
    <col min="2" max="2" width="12.1666666666667" style="6" customWidth="1"/>
    <col min="3" max="4" width="21.6666666666667" style="6" customWidth="1"/>
    <col min="5" max="5" width="4.83333333333333" style="7" customWidth="1"/>
    <col min="6" max="6" width="11.1666666666667" style="8" customWidth="1"/>
    <col min="7" max="7" width="6.83333333333333" style="6" customWidth="1"/>
    <col min="8" max="8" width="11.1666666666667" style="6" customWidth="1"/>
    <col min="9" max="9" width="8.33333333333333" style="6" customWidth="1"/>
    <col min="10" max="10" width="7.83333333333333" style="6" customWidth="1"/>
    <col min="11" max="11" width="7.33333333333333" style="6" customWidth="1"/>
    <col min="12" max="12" width="7" style="6" customWidth="1"/>
    <col min="13" max="13" width="5.33333333333333" style="6" customWidth="1"/>
    <col min="14" max="14" width="10" style="6" customWidth="1"/>
    <col min="15" max="15" width="15" style="6" customWidth="1"/>
    <col min="16" max="16" width="7.66666666666667" style="6" customWidth="1"/>
    <col min="17" max="256" width="8.5" style="6"/>
    <col min="257" max="257" width="4.83333333333333" style="6" customWidth="1"/>
    <col min="258" max="258" width="12.1666666666667" style="6" customWidth="1"/>
    <col min="259" max="260" width="21.6666666666667" style="6" customWidth="1"/>
    <col min="261" max="261" width="4.83333333333333" style="6" customWidth="1"/>
    <col min="262" max="262" width="11.1666666666667" style="6" customWidth="1"/>
    <col min="263" max="263" width="6.83333333333333" style="6" customWidth="1"/>
    <col min="264" max="264" width="11.1666666666667" style="6" customWidth="1"/>
    <col min="265" max="265" width="8.33333333333333" style="6" customWidth="1"/>
    <col min="266" max="266" width="7.83333333333333" style="6" customWidth="1"/>
    <col min="267" max="267" width="7.33333333333333" style="6" customWidth="1"/>
    <col min="268" max="268" width="7" style="6" customWidth="1"/>
    <col min="269" max="269" width="5.33333333333333" style="6" customWidth="1"/>
    <col min="270" max="270" width="10" style="6" customWidth="1"/>
    <col min="271" max="271" width="15" style="6" customWidth="1"/>
    <col min="272" max="272" width="7.66666666666667" style="6" customWidth="1"/>
    <col min="273" max="512" width="8.5" style="6"/>
    <col min="513" max="513" width="4.83333333333333" style="6" customWidth="1"/>
    <col min="514" max="514" width="12.1666666666667" style="6" customWidth="1"/>
    <col min="515" max="516" width="21.6666666666667" style="6" customWidth="1"/>
    <col min="517" max="517" width="4.83333333333333" style="6" customWidth="1"/>
    <col min="518" max="518" width="11.1666666666667" style="6" customWidth="1"/>
    <col min="519" max="519" width="6.83333333333333" style="6" customWidth="1"/>
    <col min="520" max="520" width="11.1666666666667" style="6" customWidth="1"/>
    <col min="521" max="521" width="8.33333333333333" style="6" customWidth="1"/>
    <col min="522" max="522" width="7.83333333333333" style="6" customWidth="1"/>
    <col min="523" max="523" width="7.33333333333333" style="6" customWidth="1"/>
    <col min="524" max="524" width="7" style="6" customWidth="1"/>
    <col min="525" max="525" width="5.33333333333333" style="6" customWidth="1"/>
    <col min="526" max="526" width="10" style="6" customWidth="1"/>
    <col min="527" max="527" width="15" style="6" customWidth="1"/>
    <col min="528" max="528" width="7.66666666666667" style="6" customWidth="1"/>
    <col min="529" max="768" width="8.5" style="6"/>
    <col min="769" max="769" width="4.83333333333333" style="6" customWidth="1"/>
    <col min="770" max="770" width="12.1666666666667" style="6" customWidth="1"/>
    <col min="771" max="772" width="21.6666666666667" style="6" customWidth="1"/>
    <col min="773" max="773" width="4.83333333333333" style="6" customWidth="1"/>
    <col min="774" max="774" width="11.1666666666667" style="6" customWidth="1"/>
    <col min="775" max="775" width="6.83333333333333" style="6" customWidth="1"/>
    <col min="776" max="776" width="11.1666666666667" style="6" customWidth="1"/>
    <col min="777" max="777" width="8.33333333333333" style="6" customWidth="1"/>
    <col min="778" max="778" width="7.83333333333333" style="6" customWidth="1"/>
    <col min="779" max="779" width="7.33333333333333" style="6" customWidth="1"/>
    <col min="780" max="780" width="7" style="6" customWidth="1"/>
    <col min="781" max="781" width="5.33333333333333" style="6" customWidth="1"/>
    <col min="782" max="782" width="10" style="6" customWidth="1"/>
    <col min="783" max="783" width="15" style="6" customWidth="1"/>
    <col min="784" max="784" width="7.66666666666667" style="6" customWidth="1"/>
    <col min="785" max="1024" width="8.5" style="6"/>
    <col min="1025" max="1025" width="4.83333333333333" style="6" customWidth="1"/>
    <col min="1026" max="1026" width="12.1666666666667" style="6" customWidth="1"/>
    <col min="1027" max="1028" width="21.6666666666667" style="6" customWidth="1"/>
    <col min="1029" max="1029" width="4.83333333333333" style="6" customWidth="1"/>
    <col min="1030" max="1030" width="11.1666666666667" style="6" customWidth="1"/>
    <col min="1031" max="1031" width="6.83333333333333" style="6" customWidth="1"/>
    <col min="1032" max="1032" width="11.1666666666667" style="6" customWidth="1"/>
    <col min="1033" max="1033" width="8.33333333333333" style="6" customWidth="1"/>
    <col min="1034" max="1034" width="7.83333333333333" style="6" customWidth="1"/>
    <col min="1035" max="1035" width="7.33333333333333" style="6" customWidth="1"/>
    <col min="1036" max="1036" width="7" style="6" customWidth="1"/>
    <col min="1037" max="1037" width="5.33333333333333" style="6" customWidth="1"/>
    <col min="1038" max="1038" width="10" style="6" customWidth="1"/>
    <col min="1039" max="1039" width="15" style="6" customWidth="1"/>
    <col min="1040" max="1040" width="7.66666666666667" style="6" customWidth="1"/>
    <col min="1041" max="1280" width="8.5" style="6"/>
    <col min="1281" max="1281" width="4.83333333333333" style="6" customWidth="1"/>
    <col min="1282" max="1282" width="12.1666666666667" style="6" customWidth="1"/>
    <col min="1283" max="1284" width="21.6666666666667" style="6" customWidth="1"/>
    <col min="1285" max="1285" width="4.83333333333333" style="6" customWidth="1"/>
    <col min="1286" max="1286" width="11.1666666666667" style="6" customWidth="1"/>
    <col min="1287" max="1287" width="6.83333333333333" style="6" customWidth="1"/>
    <col min="1288" max="1288" width="11.1666666666667" style="6" customWidth="1"/>
    <col min="1289" max="1289" width="8.33333333333333" style="6" customWidth="1"/>
    <col min="1290" max="1290" width="7.83333333333333" style="6" customWidth="1"/>
    <col min="1291" max="1291" width="7.33333333333333" style="6" customWidth="1"/>
    <col min="1292" max="1292" width="7" style="6" customWidth="1"/>
    <col min="1293" max="1293" width="5.33333333333333" style="6" customWidth="1"/>
    <col min="1294" max="1294" width="10" style="6" customWidth="1"/>
    <col min="1295" max="1295" width="15" style="6" customWidth="1"/>
    <col min="1296" max="1296" width="7.66666666666667" style="6" customWidth="1"/>
    <col min="1297" max="1536" width="8.5" style="6"/>
    <col min="1537" max="1537" width="4.83333333333333" style="6" customWidth="1"/>
    <col min="1538" max="1538" width="12.1666666666667" style="6" customWidth="1"/>
    <col min="1539" max="1540" width="21.6666666666667" style="6" customWidth="1"/>
    <col min="1541" max="1541" width="4.83333333333333" style="6" customWidth="1"/>
    <col min="1542" max="1542" width="11.1666666666667" style="6" customWidth="1"/>
    <col min="1543" max="1543" width="6.83333333333333" style="6" customWidth="1"/>
    <col min="1544" max="1544" width="11.1666666666667" style="6" customWidth="1"/>
    <col min="1545" max="1545" width="8.33333333333333" style="6" customWidth="1"/>
    <col min="1546" max="1546" width="7.83333333333333" style="6" customWidth="1"/>
    <col min="1547" max="1547" width="7.33333333333333" style="6" customWidth="1"/>
    <col min="1548" max="1548" width="7" style="6" customWidth="1"/>
    <col min="1549" max="1549" width="5.33333333333333" style="6" customWidth="1"/>
    <col min="1550" max="1550" width="10" style="6" customWidth="1"/>
    <col min="1551" max="1551" width="15" style="6" customWidth="1"/>
    <col min="1552" max="1552" width="7.66666666666667" style="6" customWidth="1"/>
    <col min="1553" max="1792" width="8.5" style="6"/>
    <col min="1793" max="1793" width="4.83333333333333" style="6" customWidth="1"/>
    <col min="1794" max="1794" width="12.1666666666667" style="6" customWidth="1"/>
    <col min="1795" max="1796" width="21.6666666666667" style="6" customWidth="1"/>
    <col min="1797" max="1797" width="4.83333333333333" style="6" customWidth="1"/>
    <col min="1798" max="1798" width="11.1666666666667" style="6" customWidth="1"/>
    <col min="1799" max="1799" width="6.83333333333333" style="6" customWidth="1"/>
    <col min="1800" max="1800" width="11.1666666666667" style="6" customWidth="1"/>
    <col min="1801" max="1801" width="8.33333333333333" style="6" customWidth="1"/>
    <col min="1802" max="1802" width="7.83333333333333" style="6" customWidth="1"/>
    <col min="1803" max="1803" width="7.33333333333333" style="6" customWidth="1"/>
    <col min="1804" max="1804" width="7" style="6" customWidth="1"/>
    <col min="1805" max="1805" width="5.33333333333333" style="6" customWidth="1"/>
    <col min="1806" max="1806" width="10" style="6" customWidth="1"/>
    <col min="1807" max="1807" width="15" style="6" customWidth="1"/>
    <col min="1808" max="1808" width="7.66666666666667" style="6" customWidth="1"/>
    <col min="1809" max="2048" width="8.5" style="6"/>
    <col min="2049" max="2049" width="4.83333333333333" style="6" customWidth="1"/>
    <col min="2050" max="2050" width="12.1666666666667" style="6" customWidth="1"/>
    <col min="2051" max="2052" width="21.6666666666667" style="6" customWidth="1"/>
    <col min="2053" max="2053" width="4.83333333333333" style="6" customWidth="1"/>
    <col min="2054" max="2054" width="11.1666666666667" style="6" customWidth="1"/>
    <col min="2055" max="2055" width="6.83333333333333" style="6" customWidth="1"/>
    <col min="2056" max="2056" width="11.1666666666667" style="6" customWidth="1"/>
    <col min="2057" max="2057" width="8.33333333333333" style="6" customWidth="1"/>
    <col min="2058" max="2058" width="7.83333333333333" style="6" customWidth="1"/>
    <col min="2059" max="2059" width="7.33333333333333" style="6" customWidth="1"/>
    <col min="2060" max="2060" width="7" style="6" customWidth="1"/>
    <col min="2061" max="2061" width="5.33333333333333" style="6" customWidth="1"/>
    <col min="2062" max="2062" width="10" style="6" customWidth="1"/>
    <col min="2063" max="2063" width="15" style="6" customWidth="1"/>
    <col min="2064" max="2064" width="7.66666666666667" style="6" customWidth="1"/>
    <col min="2065" max="2304" width="8.5" style="6"/>
    <col min="2305" max="2305" width="4.83333333333333" style="6" customWidth="1"/>
    <col min="2306" max="2306" width="12.1666666666667" style="6" customWidth="1"/>
    <col min="2307" max="2308" width="21.6666666666667" style="6" customWidth="1"/>
    <col min="2309" max="2309" width="4.83333333333333" style="6" customWidth="1"/>
    <col min="2310" max="2310" width="11.1666666666667" style="6" customWidth="1"/>
    <col min="2311" max="2311" width="6.83333333333333" style="6" customWidth="1"/>
    <col min="2312" max="2312" width="11.1666666666667" style="6" customWidth="1"/>
    <col min="2313" max="2313" width="8.33333333333333" style="6" customWidth="1"/>
    <col min="2314" max="2314" width="7.83333333333333" style="6" customWidth="1"/>
    <col min="2315" max="2315" width="7.33333333333333" style="6" customWidth="1"/>
    <col min="2316" max="2316" width="7" style="6" customWidth="1"/>
    <col min="2317" max="2317" width="5.33333333333333" style="6" customWidth="1"/>
    <col min="2318" max="2318" width="10" style="6" customWidth="1"/>
    <col min="2319" max="2319" width="15" style="6" customWidth="1"/>
    <col min="2320" max="2320" width="7.66666666666667" style="6" customWidth="1"/>
    <col min="2321" max="2560" width="8.5" style="6"/>
    <col min="2561" max="2561" width="4.83333333333333" style="6" customWidth="1"/>
    <col min="2562" max="2562" width="12.1666666666667" style="6" customWidth="1"/>
    <col min="2563" max="2564" width="21.6666666666667" style="6" customWidth="1"/>
    <col min="2565" max="2565" width="4.83333333333333" style="6" customWidth="1"/>
    <col min="2566" max="2566" width="11.1666666666667" style="6" customWidth="1"/>
    <col min="2567" max="2567" width="6.83333333333333" style="6" customWidth="1"/>
    <col min="2568" max="2568" width="11.1666666666667" style="6" customWidth="1"/>
    <col min="2569" max="2569" width="8.33333333333333" style="6" customWidth="1"/>
    <col min="2570" max="2570" width="7.83333333333333" style="6" customWidth="1"/>
    <col min="2571" max="2571" width="7.33333333333333" style="6" customWidth="1"/>
    <col min="2572" max="2572" width="7" style="6" customWidth="1"/>
    <col min="2573" max="2573" width="5.33333333333333" style="6" customWidth="1"/>
    <col min="2574" max="2574" width="10" style="6" customWidth="1"/>
    <col min="2575" max="2575" width="15" style="6" customWidth="1"/>
    <col min="2576" max="2576" width="7.66666666666667" style="6" customWidth="1"/>
    <col min="2577" max="2816" width="8.5" style="6"/>
    <col min="2817" max="2817" width="4.83333333333333" style="6" customWidth="1"/>
    <col min="2818" max="2818" width="12.1666666666667" style="6" customWidth="1"/>
    <col min="2819" max="2820" width="21.6666666666667" style="6" customWidth="1"/>
    <col min="2821" max="2821" width="4.83333333333333" style="6" customWidth="1"/>
    <col min="2822" max="2822" width="11.1666666666667" style="6" customWidth="1"/>
    <col min="2823" max="2823" width="6.83333333333333" style="6" customWidth="1"/>
    <col min="2824" max="2824" width="11.1666666666667" style="6" customWidth="1"/>
    <col min="2825" max="2825" width="8.33333333333333" style="6" customWidth="1"/>
    <col min="2826" max="2826" width="7.83333333333333" style="6" customWidth="1"/>
    <col min="2827" max="2827" width="7.33333333333333" style="6" customWidth="1"/>
    <col min="2828" max="2828" width="7" style="6" customWidth="1"/>
    <col min="2829" max="2829" width="5.33333333333333" style="6" customWidth="1"/>
    <col min="2830" max="2830" width="10" style="6" customWidth="1"/>
    <col min="2831" max="2831" width="15" style="6" customWidth="1"/>
    <col min="2832" max="2832" width="7.66666666666667" style="6" customWidth="1"/>
    <col min="2833" max="3072" width="8.5" style="6"/>
    <col min="3073" max="3073" width="4.83333333333333" style="6" customWidth="1"/>
    <col min="3074" max="3074" width="12.1666666666667" style="6" customWidth="1"/>
    <col min="3075" max="3076" width="21.6666666666667" style="6" customWidth="1"/>
    <col min="3077" max="3077" width="4.83333333333333" style="6" customWidth="1"/>
    <col min="3078" max="3078" width="11.1666666666667" style="6" customWidth="1"/>
    <col min="3079" max="3079" width="6.83333333333333" style="6" customWidth="1"/>
    <col min="3080" max="3080" width="11.1666666666667" style="6" customWidth="1"/>
    <col min="3081" max="3081" width="8.33333333333333" style="6" customWidth="1"/>
    <col min="3082" max="3082" width="7.83333333333333" style="6" customWidth="1"/>
    <col min="3083" max="3083" width="7.33333333333333" style="6" customWidth="1"/>
    <col min="3084" max="3084" width="7" style="6" customWidth="1"/>
    <col min="3085" max="3085" width="5.33333333333333" style="6" customWidth="1"/>
    <col min="3086" max="3086" width="10" style="6" customWidth="1"/>
    <col min="3087" max="3087" width="15" style="6" customWidth="1"/>
    <col min="3088" max="3088" width="7.66666666666667" style="6" customWidth="1"/>
    <col min="3089" max="3328" width="8.5" style="6"/>
    <col min="3329" max="3329" width="4.83333333333333" style="6" customWidth="1"/>
    <col min="3330" max="3330" width="12.1666666666667" style="6" customWidth="1"/>
    <col min="3331" max="3332" width="21.6666666666667" style="6" customWidth="1"/>
    <col min="3333" max="3333" width="4.83333333333333" style="6" customWidth="1"/>
    <col min="3334" max="3334" width="11.1666666666667" style="6" customWidth="1"/>
    <col min="3335" max="3335" width="6.83333333333333" style="6" customWidth="1"/>
    <col min="3336" max="3336" width="11.1666666666667" style="6" customWidth="1"/>
    <col min="3337" max="3337" width="8.33333333333333" style="6" customWidth="1"/>
    <col min="3338" max="3338" width="7.83333333333333" style="6" customWidth="1"/>
    <col min="3339" max="3339" width="7.33333333333333" style="6" customWidth="1"/>
    <col min="3340" max="3340" width="7" style="6" customWidth="1"/>
    <col min="3341" max="3341" width="5.33333333333333" style="6" customWidth="1"/>
    <col min="3342" max="3342" width="10" style="6" customWidth="1"/>
    <col min="3343" max="3343" width="15" style="6" customWidth="1"/>
    <col min="3344" max="3344" width="7.66666666666667" style="6" customWidth="1"/>
    <col min="3345" max="3584" width="8.5" style="6"/>
    <col min="3585" max="3585" width="4.83333333333333" style="6" customWidth="1"/>
    <col min="3586" max="3586" width="12.1666666666667" style="6" customWidth="1"/>
    <col min="3587" max="3588" width="21.6666666666667" style="6" customWidth="1"/>
    <col min="3589" max="3589" width="4.83333333333333" style="6" customWidth="1"/>
    <col min="3590" max="3590" width="11.1666666666667" style="6" customWidth="1"/>
    <col min="3591" max="3591" width="6.83333333333333" style="6" customWidth="1"/>
    <col min="3592" max="3592" width="11.1666666666667" style="6" customWidth="1"/>
    <col min="3593" max="3593" width="8.33333333333333" style="6" customWidth="1"/>
    <col min="3594" max="3594" width="7.83333333333333" style="6" customWidth="1"/>
    <col min="3595" max="3595" width="7.33333333333333" style="6" customWidth="1"/>
    <col min="3596" max="3596" width="7" style="6" customWidth="1"/>
    <col min="3597" max="3597" width="5.33333333333333" style="6" customWidth="1"/>
    <col min="3598" max="3598" width="10" style="6" customWidth="1"/>
    <col min="3599" max="3599" width="15" style="6" customWidth="1"/>
    <col min="3600" max="3600" width="7.66666666666667" style="6" customWidth="1"/>
    <col min="3601" max="3840" width="8.5" style="6"/>
    <col min="3841" max="3841" width="4.83333333333333" style="6" customWidth="1"/>
    <col min="3842" max="3842" width="12.1666666666667" style="6" customWidth="1"/>
    <col min="3843" max="3844" width="21.6666666666667" style="6" customWidth="1"/>
    <col min="3845" max="3845" width="4.83333333333333" style="6" customWidth="1"/>
    <col min="3846" max="3846" width="11.1666666666667" style="6" customWidth="1"/>
    <col min="3847" max="3847" width="6.83333333333333" style="6" customWidth="1"/>
    <col min="3848" max="3848" width="11.1666666666667" style="6" customWidth="1"/>
    <col min="3849" max="3849" width="8.33333333333333" style="6" customWidth="1"/>
    <col min="3850" max="3850" width="7.83333333333333" style="6" customWidth="1"/>
    <col min="3851" max="3851" width="7.33333333333333" style="6" customWidth="1"/>
    <col min="3852" max="3852" width="7" style="6" customWidth="1"/>
    <col min="3853" max="3853" width="5.33333333333333" style="6" customWidth="1"/>
    <col min="3854" max="3854" width="10" style="6" customWidth="1"/>
    <col min="3855" max="3855" width="15" style="6" customWidth="1"/>
    <col min="3856" max="3856" width="7.66666666666667" style="6" customWidth="1"/>
    <col min="3857" max="4096" width="8.5" style="6"/>
    <col min="4097" max="4097" width="4.83333333333333" style="6" customWidth="1"/>
    <col min="4098" max="4098" width="12.1666666666667" style="6" customWidth="1"/>
    <col min="4099" max="4100" width="21.6666666666667" style="6" customWidth="1"/>
    <col min="4101" max="4101" width="4.83333333333333" style="6" customWidth="1"/>
    <col min="4102" max="4102" width="11.1666666666667" style="6" customWidth="1"/>
    <col min="4103" max="4103" width="6.83333333333333" style="6" customWidth="1"/>
    <col min="4104" max="4104" width="11.1666666666667" style="6" customWidth="1"/>
    <col min="4105" max="4105" width="8.33333333333333" style="6" customWidth="1"/>
    <col min="4106" max="4106" width="7.83333333333333" style="6" customWidth="1"/>
    <col min="4107" max="4107" width="7.33333333333333" style="6" customWidth="1"/>
    <col min="4108" max="4108" width="7" style="6" customWidth="1"/>
    <col min="4109" max="4109" width="5.33333333333333" style="6" customWidth="1"/>
    <col min="4110" max="4110" width="10" style="6" customWidth="1"/>
    <col min="4111" max="4111" width="15" style="6" customWidth="1"/>
    <col min="4112" max="4112" width="7.66666666666667" style="6" customWidth="1"/>
    <col min="4113" max="4352" width="8.5" style="6"/>
    <col min="4353" max="4353" width="4.83333333333333" style="6" customWidth="1"/>
    <col min="4354" max="4354" width="12.1666666666667" style="6" customWidth="1"/>
    <col min="4355" max="4356" width="21.6666666666667" style="6" customWidth="1"/>
    <col min="4357" max="4357" width="4.83333333333333" style="6" customWidth="1"/>
    <col min="4358" max="4358" width="11.1666666666667" style="6" customWidth="1"/>
    <col min="4359" max="4359" width="6.83333333333333" style="6" customWidth="1"/>
    <col min="4360" max="4360" width="11.1666666666667" style="6" customWidth="1"/>
    <col min="4361" max="4361" width="8.33333333333333" style="6" customWidth="1"/>
    <col min="4362" max="4362" width="7.83333333333333" style="6" customWidth="1"/>
    <col min="4363" max="4363" width="7.33333333333333" style="6" customWidth="1"/>
    <col min="4364" max="4364" width="7" style="6" customWidth="1"/>
    <col min="4365" max="4365" width="5.33333333333333" style="6" customWidth="1"/>
    <col min="4366" max="4366" width="10" style="6" customWidth="1"/>
    <col min="4367" max="4367" width="15" style="6" customWidth="1"/>
    <col min="4368" max="4368" width="7.66666666666667" style="6" customWidth="1"/>
    <col min="4369" max="4608" width="8.5" style="6"/>
    <col min="4609" max="4609" width="4.83333333333333" style="6" customWidth="1"/>
    <col min="4610" max="4610" width="12.1666666666667" style="6" customWidth="1"/>
    <col min="4611" max="4612" width="21.6666666666667" style="6" customWidth="1"/>
    <col min="4613" max="4613" width="4.83333333333333" style="6" customWidth="1"/>
    <col min="4614" max="4614" width="11.1666666666667" style="6" customWidth="1"/>
    <col min="4615" max="4615" width="6.83333333333333" style="6" customWidth="1"/>
    <col min="4616" max="4616" width="11.1666666666667" style="6" customWidth="1"/>
    <col min="4617" max="4617" width="8.33333333333333" style="6" customWidth="1"/>
    <col min="4618" max="4618" width="7.83333333333333" style="6" customWidth="1"/>
    <col min="4619" max="4619" width="7.33333333333333" style="6" customWidth="1"/>
    <col min="4620" max="4620" width="7" style="6" customWidth="1"/>
    <col min="4621" max="4621" width="5.33333333333333" style="6" customWidth="1"/>
    <col min="4622" max="4622" width="10" style="6" customWidth="1"/>
    <col min="4623" max="4623" width="15" style="6" customWidth="1"/>
    <col min="4624" max="4624" width="7.66666666666667" style="6" customWidth="1"/>
    <col min="4625" max="4864" width="8.5" style="6"/>
    <col min="4865" max="4865" width="4.83333333333333" style="6" customWidth="1"/>
    <col min="4866" max="4866" width="12.1666666666667" style="6" customWidth="1"/>
    <col min="4867" max="4868" width="21.6666666666667" style="6" customWidth="1"/>
    <col min="4869" max="4869" width="4.83333333333333" style="6" customWidth="1"/>
    <col min="4870" max="4870" width="11.1666666666667" style="6" customWidth="1"/>
    <col min="4871" max="4871" width="6.83333333333333" style="6" customWidth="1"/>
    <col min="4872" max="4872" width="11.1666666666667" style="6" customWidth="1"/>
    <col min="4873" max="4873" width="8.33333333333333" style="6" customWidth="1"/>
    <col min="4874" max="4874" width="7.83333333333333" style="6" customWidth="1"/>
    <col min="4875" max="4875" width="7.33333333333333" style="6" customWidth="1"/>
    <col min="4876" max="4876" width="7" style="6" customWidth="1"/>
    <col min="4877" max="4877" width="5.33333333333333" style="6" customWidth="1"/>
    <col min="4878" max="4878" width="10" style="6" customWidth="1"/>
    <col min="4879" max="4879" width="15" style="6" customWidth="1"/>
    <col min="4880" max="4880" width="7.66666666666667" style="6" customWidth="1"/>
    <col min="4881" max="5120" width="8.5" style="6"/>
    <col min="5121" max="5121" width="4.83333333333333" style="6" customWidth="1"/>
    <col min="5122" max="5122" width="12.1666666666667" style="6" customWidth="1"/>
    <col min="5123" max="5124" width="21.6666666666667" style="6" customWidth="1"/>
    <col min="5125" max="5125" width="4.83333333333333" style="6" customWidth="1"/>
    <col min="5126" max="5126" width="11.1666666666667" style="6" customWidth="1"/>
    <col min="5127" max="5127" width="6.83333333333333" style="6" customWidth="1"/>
    <col min="5128" max="5128" width="11.1666666666667" style="6" customWidth="1"/>
    <col min="5129" max="5129" width="8.33333333333333" style="6" customWidth="1"/>
    <col min="5130" max="5130" width="7.83333333333333" style="6" customWidth="1"/>
    <col min="5131" max="5131" width="7.33333333333333" style="6" customWidth="1"/>
    <col min="5132" max="5132" width="7" style="6" customWidth="1"/>
    <col min="5133" max="5133" width="5.33333333333333" style="6" customWidth="1"/>
    <col min="5134" max="5134" width="10" style="6" customWidth="1"/>
    <col min="5135" max="5135" width="15" style="6" customWidth="1"/>
    <col min="5136" max="5136" width="7.66666666666667" style="6" customWidth="1"/>
    <col min="5137" max="5376" width="8.5" style="6"/>
    <col min="5377" max="5377" width="4.83333333333333" style="6" customWidth="1"/>
    <col min="5378" max="5378" width="12.1666666666667" style="6" customWidth="1"/>
    <col min="5379" max="5380" width="21.6666666666667" style="6" customWidth="1"/>
    <col min="5381" max="5381" width="4.83333333333333" style="6" customWidth="1"/>
    <col min="5382" max="5382" width="11.1666666666667" style="6" customWidth="1"/>
    <col min="5383" max="5383" width="6.83333333333333" style="6" customWidth="1"/>
    <col min="5384" max="5384" width="11.1666666666667" style="6" customWidth="1"/>
    <col min="5385" max="5385" width="8.33333333333333" style="6" customWidth="1"/>
    <col min="5386" max="5386" width="7.83333333333333" style="6" customWidth="1"/>
    <col min="5387" max="5387" width="7.33333333333333" style="6" customWidth="1"/>
    <col min="5388" max="5388" width="7" style="6" customWidth="1"/>
    <col min="5389" max="5389" width="5.33333333333333" style="6" customWidth="1"/>
    <col min="5390" max="5390" width="10" style="6" customWidth="1"/>
    <col min="5391" max="5391" width="15" style="6" customWidth="1"/>
    <col min="5392" max="5392" width="7.66666666666667" style="6" customWidth="1"/>
    <col min="5393" max="5632" width="8.5" style="6"/>
    <col min="5633" max="5633" width="4.83333333333333" style="6" customWidth="1"/>
    <col min="5634" max="5634" width="12.1666666666667" style="6" customWidth="1"/>
    <col min="5635" max="5636" width="21.6666666666667" style="6" customWidth="1"/>
    <col min="5637" max="5637" width="4.83333333333333" style="6" customWidth="1"/>
    <col min="5638" max="5638" width="11.1666666666667" style="6" customWidth="1"/>
    <col min="5639" max="5639" width="6.83333333333333" style="6" customWidth="1"/>
    <col min="5640" max="5640" width="11.1666666666667" style="6" customWidth="1"/>
    <col min="5641" max="5641" width="8.33333333333333" style="6" customWidth="1"/>
    <col min="5642" max="5642" width="7.83333333333333" style="6" customWidth="1"/>
    <col min="5643" max="5643" width="7.33333333333333" style="6" customWidth="1"/>
    <col min="5644" max="5644" width="7" style="6" customWidth="1"/>
    <col min="5645" max="5645" width="5.33333333333333" style="6" customWidth="1"/>
    <col min="5646" max="5646" width="10" style="6" customWidth="1"/>
    <col min="5647" max="5647" width="15" style="6" customWidth="1"/>
    <col min="5648" max="5648" width="7.66666666666667" style="6" customWidth="1"/>
    <col min="5649" max="5888" width="8.5" style="6"/>
    <col min="5889" max="5889" width="4.83333333333333" style="6" customWidth="1"/>
    <col min="5890" max="5890" width="12.1666666666667" style="6" customWidth="1"/>
    <col min="5891" max="5892" width="21.6666666666667" style="6" customWidth="1"/>
    <col min="5893" max="5893" width="4.83333333333333" style="6" customWidth="1"/>
    <col min="5894" max="5894" width="11.1666666666667" style="6" customWidth="1"/>
    <col min="5895" max="5895" width="6.83333333333333" style="6" customWidth="1"/>
    <col min="5896" max="5896" width="11.1666666666667" style="6" customWidth="1"/>
    <col min="5897" max="5897" width="8.33333333333333" style="6" customWidth="1"/>
    <col min="5898" max="5898" width="7.83333333333333" style="6" customWidth="1"/>
    <col min="5899" max="5899" width="7.33333333333333" style="6" customWidth="1"/>
    <col min="5900" max="5900" width="7" style="6" customWidth="1"/>
    <col min="5901" max="5901" width="5.33333333333333" style="6" customWidth="1"/>
    <col min="5902" max="5902" width="10" style="6" customWidth="1"/>
    <col min="5903" max="5903" width="15" style="6" customWidth="1"/>
    <col min="5904" max="5904" width="7.66666666666667" style="6" customWidth="1"/>
    <col min="5905" max="6144" width="8.5" style="6"/>
    <col min="6145" max="6145" width="4.83333333333333" style="6" customWidth="1"/>
    <col min="6146" max="6146" width="12.1666666666667" style="6" customWidth="1"/>
    <col min="6147" max="6148" width="21.6666666666667" style="6" customWidth="1"/>
    <col min="6149" max="6149" width="4.83333333333333" style="6" customWidth="1"/>
    <col min="6150" max="6150" width="11.1666666666667" style="6" customWidth="1"/>
    <col min="6151" max="6151" width="6.83333333333333" style="6" customWidth="1"/>
    <col min="6152" max="6152" width="11.1666666666667" style="6" customWidth="1"/>
    <col min="6153" max="6153" width="8.33333333333333" style="6" customWidth="1"/>
    <col min="6154" max="6154" width="7.83333333333333" style="6" customWidth="1"/>
    <col min="6155" max="6155" width="7.33333333333333" style="6" customWidth="1"/>
    <col min="6156" max="6156" width="7" style="6" customWidth="1"/>
    <col min="6157" max="6157" width="5.33333333333333" style="6" customWidth="1"/>
    <col min="6158" max="6158" width="10" style="6" customWidth="1"/>
    <col min="6159" max="6159" width="15" style="6" customWidth="1"/>
    <col min="6160" max="6160" width="7.66666666666667" style="6" customWidth="1"/>
    <col min="6161" max="6400" width="8.5" style="6"/>
    <col min="6401" max="6401" width="4.83333333333333" style="6" customWidth="1"/>
    <col min="6402" max="6402" width="12.1666666666667" style="6" customWidth="1"/>
    <col min="6403" max="6404" width="21.6666666666667" style="6" customWidth="1"/>
    <col min="6405" max="6405" width="4.83333333333333" style="6" customWidth="1"/>
    <col min="6406" max="6406" width="11.1666666666667" style="6" customWidth="1"/>
    <col min="6407" max="6407" width="6.83333333333333" style="6" customWidth="1"/>
    <col min="6408" max="6408" width="11.1666666666667" style="6" customWidth="1"/>
    <col min="6409" max="6409" width="8.33333333333333" style="6" customWidth="1"/>
    <col min="6410" max="6410" width="7.83333333333333" style="6" customWidth="1"/>
    <col min="6411" max="6411" width="7.33333333333333" style="6" customWidth="1"/>
    <col min="6412" max="6412" width="7" style="6" customWidth="1"/>
    <col min="6413" max="6413" width="5.33333333333333" style="6" customWidth="1"/>
    <col min="6414" max="6414" width="10" style="6" customWidth="1"/>
    <col min="6415" max="6415" width="15" style="6" customWidth="1"/>
    <col min="6416" max="6416" width="7.66666666666667" style="6" customWidth="1"/>
    <col min="6417" max="6656" width="8.5" style="6"/>
    <col min="6657" max="6657" width="4.83333333333333" style="6" customWidth="1"/>
    <col min="6658" max="6658" width="12.1666666666667" style="6" customWidth="1"/>
    <col min="6659" max="6660" width="21.6666666666667" style="6" customWidth="1"/>
    <col min="6661" max="6661" width="4.83333333333333" style="6" customWidth="1"/>
    <col min="6662" max="6662" width="11.1666666666667" style="6" customWidth="1"/>
    <col min="6663" max="6663" width="6.83333333333333" style="6" customWidth="1"/>
    <col min="6664" max="6664" width="11.1666666666667" style="6" customWidth="1"/>
    <col min="6665" max="6665" width="8.33333333333333" style="6" customWidth="1"/>
    <col min="6666" max="6666" width="7.83333333333333" style="6" customWidth="1"/>
    <col min="6667" max="6667" width="7.33333333333333" style="6" customWidth="1"/>
    <col min="6668" max="6668" width="7" style="6" customWidth="1"/>
    <col min="6669" max="6669" width="5.33333333333333" style="6" customWidth="1"/>
    <col min="6670" max="6670" width="10" style="6" customWidth="1"/>
    <col min="6671" max="6671" width="15" style="6" customWidth="1"/>
    <col min="6672" max="6672" width="7.66666666666667" style="6" customWidth="1"/>
    <col min="6673" max="6912" width="8.5" style="6"/>
    <col min="6913" max="6913" width="4.83333333333333" style="6" customWidth="1"/>
    <col min="6914" max="6914" width="12.1666666666667" style="6" customWidth="1"/>
    <col min="6915" max="6916" width="21.6666666666667" style="6" customWidth="1"/>
    <col min="6917" max="6917" width="4.83333333333333" style="6" customWidth="1"/>
    <col min="6918" max="6918" width="11.1666666666667" style="6" customWidth="1"/>
    <col min="6919" max="6919" width="6.83333333333333" style="6" customWidth="1"/>
    <col min="6920" max="6920" width="11.1666666666667" style="6" customWidth="1"/>
    <col min="6921" max="6921" width="8.33333333333333" style="6" customWidth="1"/>
    <col min="6922" max="6922" width="7.83333333333333" style="6" customWidth="1"/>
    <col min="6923" max="6923" width="7.33333333333333" style="6" customWidth="1"/>
    <col min="6924" max="6924" width="7" style="6" customWidth="1"/>
    <col min="6925" max="6925" width="5.33333333333333" style="6" customWidth="1"/>
    <col min="6926" max="6926" width="10" style="6" customWidth="1"/>
    <col min="6927" max="6927" width="15" style="6" customWidth="1"/>
    <col min="6928" max="6928" width="7.66666666666667" style="6" customWidth="1"/>
    <col min="6929" max="7168" width="8.5" style="6"/>
    <col min="7169" max="7169" width="4.83333333333333" style="6" customWidth="1"/>
    <col min="7170" max="7170" width="12.1666666666667" style="6" customWidth="1"/>
    <col min="7171" max="7172" width="21.6666666666667" style="6" customWidth="1"/>
    <col min="7173" max="7173" width="4.83333333333333" style="6" customWidth="1"/>
    <col min="7174" max="7174" width="11.1666666666667" style="6" customWidth="1"/>
    <col min="7175" max="7175" width="6.83333333333333" style="6" customWidth="1"/>
    <col min="7176" max="7176" width="11.1666666666667" style="6" customWidth="1"/>
    <col min="7177" max="7177" width="8.33333333333333" style="6" customWidth="1"/>
    <col min="7178" max="7178" width="7.83333333333333" style="6" customWidth="1"/>
    <col min="7179" max="7179" width="7.33333333333333" style="6" customWidth="1"/>
    <col min="7180" max="7180" width="7" style="6" customWidth="1"/>
    <col min="7181" max="7181" width="5.33333333333333" style="6" customWidth="1"/>
    <col min="7182" max="7182" width="10" style="6" customWidth="1"/>
    <col min="7183" max="7183" width="15" style="6" customWidth="1"/>
    <col min="7184" max="7184" width="7.66666666666667" style="6" customWidth="1"/>
    <col min="7185" max="7424" width="8.5" style="6"/>
    <col min="7425" max="7425" width="4.83333333333333" style="6" customWidth="1"/>
    <col min="7426" max="7426" width="12.1666666666667" style="6" customWidth="1"/>
    <col min="7427" max="7428" width="21.6666666666667" style="6" customWidth="1"/>
    <col min="7429" max="7429" width="4.83333333333333" style="6" customWidth="1"/>
    <col min="7430" max="7430" width="11.1666666666667" style="6" customWidth="1"/>
    <col min="7431" max="7431" width="6.83333333333333" style="6" customWidth="1"/>
    <col min="7432" max="7432" width="11.1666666666667" style="6" customWidth="1"/>
    <col min="7433" max="7433" width="8.33333333333333" style="6" customWidth="1"/>
    <col min="7434" max="7434" width="7.83333333333333" style="6" customWidth="1"/>
    <col min="7435" max="7435" width="7.33333333333333" style="6" customWidth="1"/>
    <col min="7436" max="7436" width="7" style="6" customWidth="1"/>
    <col min="7437" max="7437" width="5.33333333333333" style="6" customWidth="1"/>
    <col min="7438" max="7438" width="10" style="6" customWidth="1"/>
    <col min="7439" max="7439" width="15" style="6" customWidth="1"/>
    <col min="7440" max="7440" width="7.66666666666667" style="6" customWidth="1"/>
    <col min="7441" max="7680" width="8.5" style="6"/>
    <col min="7681" max="7681" width="4.83333333333333" style="6" customWidth="1"/>
    <col min="7682" max="7682" width="12.1666666666667" style="6" customWidth="1"/>
    <col min="7683" max="7684" width="21.6666666666667" style="6" customWidth="1"/>
    <col min="7685" max="7685" width="4.83333333333333" style="6" customWidth="1"/>
    <col min="7686" max="7686" width="11.1666666666667" style="6" customWidth="1"/>
    <col min="7687" max="7687" width="6.83333333333333" style="6" customWidth="1"/>
    <col min="7688" max="7688" width="11.1666666666667" style="6" customWidth="1"/>
    <col min="7689" max="7689" width="8.33333333333333" style="6" customWidth="1"/>
    <col min="7690" max="7690" width="7.83333333333333" style="6" customWidth="1"/>
    <col min="7691" max="7691" width="7.33333333333333" style="6" customWidth="1"/>
    <col min="7692" max="7692" width="7" style="6" customWidth="1"/>
    <col min="7693" max="7693" width="5.33333333333333" style="6" customWidth="1"/>
    <col min="7694" max="7694" width="10" style="6" customWidth="1"/>
    <col min="7695" max="7695" width="15" style="6" customWidth="1"/>
    <col min="7696" max="7696" width="7.66666666666667" style="6" customWidth="1"/>
    <col min="7697" max="7936" width="8.5" style="6"/>
    <col min="7937" max="7937" width="4.83333333333333" style="6" customWidth="1"/>
    <col min="7938" max="7938" width="12.1666666666667" style="6" customWidth="1"/>
    <col min="7939" max="7940" width="21.6666666666667" style="6" customWidth="1"/>
    <col min="7941" max="7941" width="4.83333333333333" style="6" customWidth="1"/>
    <col min="7942" max="7942" width="11.1666666666667" style="6" customWidth="1"/>
    <col min="7943" max="7943" width="6.83333333333333" style="6" customWidth="1"/>
    <col min="7944" max="7944" width="11.1666666666667" style="6" customWidth="1"/>
    <col min="7945" max="7945" width="8.33333333333333" style="6" customWidth="1"/>
    <col min="7946" max="7946" width="7.83333333333333" style="6" customWidth="1"/>
    <col min="7947" max="7947" width="7.33333333333333" style="6" customWidth="1"/>
    <col min="7948" max="7948" width="7" style="6" customWidth="1"/>
    <col min="7949" max="7949" width="5.33333333333333" style="6" customWidth="1"/>
    <col min="7950" max="7950" width="10" style="6" customWidth="1"/>
    <col min="7951" max="7951" width="15" style="6" customWidth="1"/>
    <col min="7952" max="7952" width="7.66666666666667" style="6" customWidth="1"/>
    <col min="7953" max="8192" width="8.5" style="6"/>
    <col min="8193" max="8193" width="4.83333333333333" style="6" customWidth="1"/>
    <col min="8194" max="8194" width="12.1666666666667" style="6" customWidth="1"/>
    <col min="8195" max="8196" width="21.6666666666667" style="6" customWidth="1"/>
    <col min="8197" max="8197" width="4.83333333333333" style="6" customWidth="1"/>
    <col min="8198" max="8198" width="11.1666666666667" style="6" customWidth="1"/>
    <col min="8199" max="8199" width="6.83333333333333" style="6" customWidth="1"/>
    <col min="8200" max="8200" width="11.1666666666667" style="6" customWidth="1"/>
    <col min="8201" max="8201" width="8.33333333333333" style="6" customWidth="1"/>
    <col min="8202" max="8202" width="7.83333333333333" style="6" customWidth="1"/>
    <col min="8203" max="8203" width="7.33333333333333" style="6" customWidth="1"/>
    <col min="8204" max="8204" width="7" style="6" customWidth="1"/>
    <col min="8205" max="8205" width="5.33333333333333" style="6" customWidth="1"/>
    <col min="8206" max="8206" width="10" style="6" customWidth="1"/>
    <col min="8207" max="8207" width="15" style="6" customWidth="1"/>
    <col min="8208" max="8208" width="7.66666666666667" style="6" customWidth="1"/>
    <col min="8209" max="8448" width="8.5" style="6"/>
    <col min="8449" max="8449" width="4.83333333333333" style="6" customWidth="1"/>
    <col min="8450" max="8450" width="12.1666666666667" style="6" customWidth="1"/>
    <col min="8451" max="8452" width="21.6666666666667" style="6" customWidth="1"/>
    <col min="8453" max="8453" width="4.83333333333333" style="6" customWidth="1"/>
    <col min="8454" max="8454" width="11.1666666666667" style="6" customWidth="1"/>
    <col min="8455" max="8455" width="6.83333333333333" style="6" customWidth="1"/>
    <col min="8456" max="8456" width="11.1666666666667" style="6" customWidth="1"/>
    <col min="8457" max="8457" width="8.33333333333333" style="6" customWidth="1"/>
    <col min="8458" max="8458" width="7.83333333333333" style="6" customWidth="1"/>
    <col min="8459" max="8459" width="7.33333333333333" style="6" customWidth="1"/>
    <col min="8460" max="8460" width="7" style="6" customWidth="1"/>
    <col min="8461" max="8461" width="5.33333333333333" style="6" customWidth="1"/>
    <col min="8462" max="8462" width="10" style="6" customWidth="1"/>
    <col min="8463" max="8463" width="15" style="6" customWidth="1"/>
    <col min="8464" max="8464" width="7.66666666666667" style="6" customWidth="1"/>
    <col min="8465" max="8704" width="8.5" style="6"/>
    <col min="8705" max="8705" width="4.83333333333333" style="6" customWidth="1"/>
    <col min="8706" max="8706" width="12.1666666666667" style="6" customWidth="1"/>
    <col min="8707" max="8708" width="21.6666666666667" style="6" customWidth="1"/>
    <col min="8709" max="8709" width="4.83333333333333" style="6" customWidth="1"/>
    <col min="8710" max="8710" width="11.1666666666667" style="6" customWidth="1"/>
    <col min="8711" max="8711" width="6.83333333333333" style="6" customWidth="1"/>
    <col min="8712" max="8712" width="11.1666666666667" style="6" customWidth="1"/>
    <col min="8713" max="8713" width="8.33333333333333" style="6" customWidth="1"/>
    <col min="8714" max="8714" width="7.83333333333333" style="6" customWidth="1"/>
    <col min="8715" max="8715" width="7.33333333333333" style="6" customWidth="1"/>
    <col min="8716" max="8716" width="7" style="6" customWidth="1"/>
    <col min="8717" max="8717" width="5.33333333333333" style="6" customWidth="1"/>
    <col min="8718" max="8718" width="10" style="6" customWidth="1"/>
    <col min="8719" max="8719" width="15" style="6" customWidth="1"/>
    <col min="8720" max="8720" width="7.66666666666667" style="6" customWidth="1"/>
    <col min="8721" max="8960" width="8.5" style="6"/>
    <col min="8961" max="8961" width="4.83333333333333" style="6" customWidth="1"/>
    <col min="8962" max="8962" width="12.1666666666667" style="6" customWidth="1"/>
    <col min="8963" max="8964" width="21.6666666666667" style="6" customWidth="1"/>
    <col min="8965" max="8965" width="4.83333333333333" style="6" customWidth="1"/>
    <col min="8966" max="8966" width="11.1666666666667" style="6" customWidth="1"/>
    <col min="8967" max="8967" width="6.83333333333333" style="6" customWidth="1"/>
    <col min="8968" max="8968" width="11.1666666666667" style="6" customWidth="1"/>
    <col min="8969" max="8969" width="8.33333333333333" style="6" customWidth="1"/>
    <col min="8970" max="8970" width="7.83333333333333" style="6" customWidth="1"/>
    <col min="8971" max="8971" width="7.33333333333333" style="6" customWidth="1"/>
    <col min="8972" max="8972" width="7" style="6" customWidth="1"/>
    <col min="8973" max="8973" width="5.33333333333333" style="6" customWidth="1"/>
    <col min="8974" max="8974" width="10" style="6" customWidth="1"/>
    <col min="8975" max="8975" width="15" style="6" customWidth="1"/>
    <col min="8976" max="8976" width="7.66666666666667" style="6" customWidth="1"/>
    <col min="8977" max="9216" width="8.5" style="6"/>
    <col min="9217" max="9217" width="4.83333333333333" style="6" customWidth="1"/>
    <col min="9218" max="9218" width="12.1666666666667" style="6" customWidth="1"/>
    <col min="9219" max="9220" width="21.6666666666667" style="6" customWidth="1"/>
    <col min="9221" max="9221" width="4.83333333333333" style="6" customWidth="1"/>
    <col min="9222" max="9222" width="11.1666666666667" style="6" customWidth="1"/>
    <col min="9223" max="9223" width="6.83333333333333" style="6" customWidth="1"/>
    <col min="9224" max="9224" width="11.1666666666667" style="6" customWidth="1"/>
    <col min="9225" max="9225" width="8.33333333333333" style="6" customWidth="1"/>
    <col min="9226" max="9226" width="7.83333333333333" style="6" customWidth="1"/>
    <col min="9227" max="9227" width="7.33333333333333" style="6" customWidth="1"/>
    <col min="9228" max="9228" width="7" style="6" customWidth="1"/>
    <col min="9229" max="9229" width="5.33333333333333" style="6" customWidth="1"/>
    <col min="9230" max="9230" width="10" style="6" customWidth="1"/>
    <col min="9231" max="9231" width="15" style="6" customWidth="1"/>
    <col min="9232" max="9232" width="7.66666666666667" style="6" customWidth="1"/>
    <col min="9233" max="9472" width="8.5" style="6"/>
    <col min="9473" max="9473" width="4.83333333333333" style="6" customWidth="1"/>
    <col min="9474" max="9474" width="12.1666666666667" style="6" customWidth="1"/>
    <col min="9475" max="9476" width="21.6666666666667" style="6" customWidth="1"/>
    <col min="9477" max="9477" width="4.83333333333333" style="6" customWidth="1"/>
    <col min="9478" max="9478" width="11.1666666666667" style="6" customWidth="1"/>
    <col min="9479" max="9479" width="6.83333333333333" style="6" customWidth="1"/>
    <col min="9480" max="9480" width="11.1666666666667" style="6" customWidth="1"/>
    <col min="9481" max="9481" width="8.33333333333333" style="6" customWidth="1"/>
    <col min="9482" max="9482" width="7.83333333333333" style="6" customWidth="1"/>
    <col min="9483" max="9483" width="7.33333333333333" style="6" customWidth="1"/>
    <col min="9484" max="9484" width="7" style="6" customWidth="1"/>
    <col min="9485" max="9485" width="5.33333333333333" style="6" customWidth="1"/>
    <col min="9486" max="9486" width="10" style="6" customWidth="1"/>
    <col min="9487" max="9487" width="15" style="6" customWidth="1"/>
    <col min="9488" max="9488" width="7.66666666666667" style="6" customWidth="1"/>
    <col min="9489" max="9728" width="8.5" style="6"/>
    <col min="9729" max="9729" width="4.83333333333333" style="6" customWidth="1"/>
    <col min="9730" max="9730" width="12.1666666666667" style="6" customWidth="1"/>
    <col min="9731" max="9732" width="21.6666666666667" style="6" customWidth="1"/>
    <col min="9733" max="9733" width="4.83333333333333" style="6" customWidth="1"/>
    <col min="9734" max="9734" width="11.1666666666667" style="6" customWidth="1"/>
    <col min="9735" max="9735" width="6.83333333333333" style="6" customWidth="1"/>
    <col min="9736" max="9736" width="11.1666666666667" style="6" customWidth="1"/>
    <col min="9737" max="9737" width="8.33333333333333" style="6" customWidth="1"/>
    <col min="9738" max="9738" width="7.83333333333333" style="6" customWidth="1"/>
    <col min="9739" max="9739" width="7.33333333333333" style="6" customWidth="1"/>
    <col min="9740" max="9740" width="7" style="6" customWidth="1"/>
    <col min="9741" max="9741" width="5.33333333333333" style="6" customWidth="1"/>
    <col min="9742" max="9742" width="10" style="6" customWidth="1"/>
    <col min="9743" max="9743" width="15" style="6" customWidth="1"/>
    <col min="9744" max="9744" width="7.66666666666667" style="6" customWidth="1"/>
    <col min="9745" max="9984" width="8.5" style="6"/>
    <col min="9985" max="9985" width="4.83333333333333" style="6" customWidth="1"/>
    <col min="9986" max="9986" width="12.1666666666667" style="6" customWidth="1"/>
    <col min="9987" max="9988" width="21.6666666666667" style="6" customWidth="1"/>
    <col min="9989" max="9989" width="4.83333333333333" style="6" customWidth="1"/>
    <col min="9990" max="9990" width="11.1666666666667" style="6" customWidth="1"/>
    <col min="9991" max="9991" width="6.83333333333333" style="6" customWidth="1"/>
    <col min="9992" max="9992" width="11.1666666666667" style="6" customWidth="1"/>
    <col min="9993" max="9993" width="8.33333333333333" style="6" customWidth="1"/>
    <col min="9994" max="9994" width="7.83333333333333" style="6" customWidth="1"/>
    <col min="9995" max="9995" width="7.33333333333333" style="6" customWidth="1"/>
    <col min="9996" max="9996" width="7" style="6" customWidth="1"/>
    <col min="9997" max="9997" width="5.33333333333333" style="6" customWidth="1"/>
    <col min="9998" max="9998" width="10" style="6" customWidth="1"/>
    <col min="9999" max="9999" width="15" style="6" customWidth="1"/>
    <col min="10000" max="10000" width="7.66666666666667" style="6" customWidth="1"/>
    <col min="10001" max="10240" width="8.5" style="6"/>
    <col min="10241" max="10241" width="4.83333333333333" style="6" customWidth="1"/>
    <col min="10242" max="10242" width="12.1666666666667" style="6" customWidth="1"/>
    <col min="10243" max="10244" width="21.6666666666667" style="6" customWidth="1"/>
    <col min="10245" max="10245" width="4.83333333333333" style="6" customWidth="1"/>
    <col min="10246" max="10246" width="11.1666666666667" style="6" customWidth="1"/>
    <col min="10247" max="10247" width="6.83333333333333" style="6" customWidth="1"/>
    <col min="10248" max="10248" width="11.1666666666667" style="6" customWidth="1"/>
    <col min="10249" max="10249" width="8.33333333333333" style="6" customWidth="1"/>
    <col min="10250" max="10250" width="7.83333333333333" style="6" customWidth="1"/>
    <col min="10251" max="10251" width="7.33333333333333" style="6" customWidth="1"/>
    <col min="10252" max="10252" width="7" style="6" customWidth="1"/>
    <col min="10253" max="10253" width="5.33333333333333" style="6" customWidth="1"/>
    <col min="10254" max="10254" width="10" style="6" customWidth="1"/>
    <col min="10255" max="10255" width="15" style="6" customWidth="1"/>
    <col min="10256" max="10256" width="7.66666666666667" style="6" customWidth="1"/>
    <col min="10257" max="10496" width="8.5" style="6"/>
    <col min="10497" max="10497" width="4.83333333333333" style="6" customWidth="1"/>
    <col min="10498" max="10498" width="12.1666666666667" style="6" customWidth="1"/>
    <col min="10499" max="10500" width="21.6666666666667" style="6" customWidth="1"/>
    <col min="10501" max="10501" width="4.83333333333333" style="6" customWidth="1"/>
    <col min="10502" max="10502" width="11.1666666666667" style="6" customWidth="1"/>
    <col min="10503" max="10503" width="6.83333333333333" style="6" customWidth="1"/>
    <col min="10504" max="10504" width="11.1666666666667" style="6" customWidth="1"/>
    <col min="10505" max="10505" width="8.33333333333333" style="6" customWidth="1"/>
    <col min="10506" max="10506" width="7.83333333333333" style="6" customWidth="1"/>
    <col min="10507" max="10507" width="7.33333333333333" style="6" customWidth="1"/>
    <col min="10508" max="10508" width="7" style="6" customWidth="1"/>
    <col min="10509" max="10509" width="5.33333333333333" style="6" customWidth="1"/>
    <col min="10510" max="10510" width="10" style="6" customWidth="1"/>
    <col min="10511" max="10511" width="15" style="6" customWidth="1"/>
    <col min="10512" max="10512" width="7.66666666666667" style="6" customWidth="1"/>
    <col min="10513" max="10752" width="8.5" style="6"/>
    <col min="10753" max="10753" width="4.83333333333333" style="6" customWidth="1"/>
    <col min="10754" max="10754" width="12.1666666666667" style="6" customWidth="1"/>
    <col min="10755" max="10756" width="21.6666666666667" style="6" customWidth="1"/>
    <col min="10757" max="10757" width="4.83333333333333" style="6" customWidth="1"/>
    <col min="10758" max="10758" width="11.1666666666667" style="6" customWidth="1"/>
    <col min="10759" max="10759" width="6.83333333333333" style="6" customWidth="1"/>
    <col min="10760" max="10760" width="11.1666666666667" style="6" customWidth="1"/>
    <col min="10761" max="10761" width="8.33333333333333" style="6" customWidth="1"/>
    <col min="10762" max="10762" width="7.83333333333333" style="6" customWidth="1"/>
    <col min="10763" max="10763" width="7.33333333333333" style="6" customWidth="1"/>
    <col min="10764" max="10764" width="7" style="6" customWidth="1"/>
    <col min="10765" max="10765" width="5.33333333333333" style="6" customWidth="1"/>
    <col min="10766" max="10766" width="10" style="6" customWidth="1"/>
    <col min="10767" max="10767" width="15" style="6" customWidth="1"/>
    <col min="10768" max="10768" width="7.66666666666667" style="6" customWidth="1"/>
    <col min="10769" max="11008" width="8.5" style="6"/>
    <col min="11009" max="11009" width="4.83333333333333" style="6" customWidth="1"/>
    <col min="11010" max="11010" width="12.1666666666667" style="6" customWidth="1"/>
    <col min="11011" max="11012" width="21.6666666666667" style="6" customWidth="1"/>
    <col min="11013" max="11013" width="4.83333333333333" style="6" customWidth="1"/>
    <col min="11014" max="11014" width="11.1666666666667" style="6" customWidth="1"/>
    <col min="11015" max="11015" width="6.83333333333333" style="6" customWidth="1"/>
    <col min="11016" max="11016" width="11.1666666666667" style="6" customWidth="1"/>
    <col min="11017" max="11017" width="8.33333333333333" style="6" customWidth="1"/>
    <col min="11018" max="11018" width="7.83333333333333" style="6" customWidth="1"/>
    <col min="11019" max="11019" width="7.33333333333333" style="6" customWidth="1"/>
    <col min="11020" max="11020" width="7" style="6" customWidth="1"/>
    <col min="11021" max="11021" width="5.33333333333333" style="6" customWidth="1"/>
    <col min="11022" max="11022" width="10" style="6" customWidth="1"/>
    <col min="11023" max="11023" width="15" style="6" customWidth="1"/>
    <col min="11024" max="11024" width="7.66666666666667" style="6" customWidth="1"/>
    <col min="11025" max="11264" width="8.5" style="6"/>
    <col min="11265" max="11265" width="4.83333333333333" style="6" customWidth="1"/>
    <col min="11266" max="11266" width="12.1666666666667" style="6" customWidth="1"/>
    <col min="11267" max="11268" width="21.6666666666667" style="6" customWidth="1"/>
    <col min="11269" max="11269" width="4.83333333333333" style="6" customWidth="1"/>
    <col min="11270" max="11270" width="11.1666666666667" style="6" customWidth="1"/>
    <col min="11271" max="11271" width="6.83333333333333" style="6" customWidth="1"/>
    <col min="11272" max="11272" width="11.1666666666667" style="6" customWidth="1"/>
    <col min="11273" max="11273" width="8.33333333333333" style="6" customWidth="1"/>
    <col min="11274" max="11274" width="7.83333333333333" style="6" customWidth="1"/>
    <col min="11275" max="11275" width="7.33333333333333" style="6" customWidth="1"/>
    <col min="11276" max="11276" width="7" style="6" customWidth="1"/>
    <col min="11277" max="11277" width="5.33333333333333" style="6" customWidth="1"/>
    <col min="11278" max="11278" width="10" style="6" customWidth="1"/>
    <col min="11279" max="11279" width="15" style="6" customWidth="1"/>
    <col min="11280" max="11280" width="7.66666666666667" style="6" customWidth="1"/>
    <col min="11281" max="11520" width="8.5" style="6"/>
    <col min="11521" max="11521" width="4.83333333333333" style="6" customWidth="1"/>
    <col min="11522" max="11522" width="12.1666666666667" style="6" customWidth="1"/>
    <col min="11523" max="11524" width="21.6666666666667" style="6" customWidth="1"/>
    <col min="11525" max="11525" width="4.83333333333333" style="6" customWidth="1"/>
    <col min="11526" max="11526" width="11.1666666666667" style="6" customWidth="1"/>
    <col min="11527" max="11527" width="6.83333333333333" style="6" customWidth="1"/>
    <col min="11528" max="11528" width="11.1666666666667" style="6" customWidth="1"/>
    <col min="11529" max="11529" width="8.33333333333333" style="6" customWidth="1"/>
    <col min="11530" max="11530" width="7.83333333333333" style="6" customWidth="1"/>
    <col min="11531" max="11531" width="7.33333333333333" style="6" customWidth="1"/>
    <col min="11532" max="11532" width="7" style="6" customWidth="1"/>
    <col min="11533" max="11533" width="5.33333333333333" style="6" customWidth="1"/>
    <col min="11534" max="11534" width="10" style="6" customWidth="1"/>
    <col min="11535" max="11535" width="15" style="6" customWidth="1"/>
    <col min="11536" max="11536" width="7.66666666666667" style="6" customWidth="1"/>
    <col min="11537" max="11776" width="8.5" style="6"/>
    <col min="11777" max="11777" width="4.83333333333333" style="6" customWidth="1"/>
    <col min="11778" max="11778" width="12.1666666666667" style="6" customWidth="1"/>
    <col min="11779" max="11780" width="21.6666666666667" style="6" customWidth="1"/>
    <col min="11781" max="11781" width="4.83333333333333" style="6" customWidth="1"/>
    <col min="11782" max="11782" width="11.1666666666667" style="6" customWidth="1"/>
    <col min="11783" max="11783" width="6.83333333333333" style="6" customWidth="1"/>
    <col min="11784" max="11784" width="11.1666666666667" style="6" customWidth="1"/>
    <col min="11785" max="11785" width="8.33333333333333" style="6" customWidth="1"/>
    <col min="11786" max="11786" width="7.83333333333333" style="6" customWidth="1"/>
    <col min="11787" max="11787" width="7.33333333333333" style="6" customWidth="1"/>
    <col min="11788" max="11788" width="7" style="6" customWidth="1"/>
    <col min="11789" max="11789" width="5.33333333333333" style="6" customWidth="1"/>
    <col min="11790" max="11790" width="10" style="6" customWidth="1"/>
    <col min="11791" max="11791" width="15" style="6" customWidth="1"/>
    <col min="11792" max="11792" width="7.66666666666667" style="6" customWidth="1"/>
    <col min="11793" max="12032" width="8.5" style="6"/>
    <col min="12033" max="12033" width="4.83333333333333" style="6" customWidth="1"/>
    <col min="12034" max="12034" width="12.1666666666667" style="6" customWidth="1"/>
    <col min="12035" max="12036" width="21.6666666666667" style="6" customWidth="1"/>
    <col min="12037" max="12037" width="4.83333333333333" style="6" customWidth="1"/>
    <col min="12038" max="12038" width="11.1666666666667" style="6" customWidth="1"/>
    <col min="12039" max="12039" width="6.83333333333333" style="6" customWidth="1"/>
    <col min="12040" max="12040" width="11.1666666666667" style="6" customWidth="1"/>
    <col min="12041" max="12041" width="8.33333333333333" style="6" customWidth="1"/>
    <col min="12042" max="12042" width="7.83333333333333" style="6" customWidth="1"/>
    <col min="12043" max="12043" width="7.33333333333333" style="6" customWidth="1"/>
    <col min="12044" max="12044" width="7" style="6" customWidth="1"/>
    <col min="12045" max="12045" width="5.33333333333333" style="6" customWidth="1"/>
    <col min="12046" max="12046" width="10" style="6" customWidth="1"/>
    <col min="12047" max="12047" width="15" style="6" customWidth="1"/>
    <col min="12048" max="12048" width="7.66666666666667" style="6" customWidth="1"/>
    <col min="12049" max="12288" width="8.5" style="6"/>
    <col min="12289" max="12289" width="4.83333333333333" style="6" customWidth="1"/>
    <col min="12290" max="12290" width="12.1666666666667" style="6" customWidth="1"/>
    <col min="12291" max="12292" width="21.6666666666667" style="6" customWidth="1"/>
    <col min="12293" max="12293" width="4.83333333333333" style="6" customWidth="1"/>
    <col min="12294" max="12294" width="11.1666666666667" style="6" customWidth="1"/>
    <col min="12295" max="12295" width="6.83333333333333" style="6" customWidth="1"/>
    <col min="12296" max="12296" width="11.1666666666667" style="6" customWidth="1"/>
    <col min="12297" max="12297" width="8.33333333333333" style="6" customWidth="1"/>
    <col min="12298" max="12298" width="7.83333333333333" style="6" customWidth="1"/>
    <col min="12299" max="12299" width="7.33333333333333" style="6" customWidth="1"/>
    <col min="12300" max="12300" width="7" style="6" customWidth="1"/>
    <col min="12301" max="12301" width="5.33333333333333" style="6" customWidth="1"/>
    <col min="12302" max="12302" width="10" style="6" customWidth="1"/>
    <col min="12303" max="12303" width="15" style="6" customWidth="1"/>
    <col min="12304" max="12304" width="7.66666666666667" style="6" customWidth="1"/>
    <col min="12305" max="12544" width="8.5" style="6"/>
    <col min="12545" max="12545" width="4.83333333333333" style="6" customWidth="1"/>
    <col min="12546" max="12546" width="12.1666666666667" style="6" customWidth="1"/>
    <col min="12547" max="12548" width="21.6666666666667" style="6" customWidth="1"/>
    <col min="12549" max="12549" width="4.83333333333333" style="6" customWidth="1"/>
    <col min="12550" max="12550" width="11.1666666666667" style="6" customWidth="1"/>
    <col min="12551" max="12551" width="6.83333333333333" style="6" customWidth="1"/>
    <col min="12552" max="12552" width="11.1666666666667" style="6" customWidth="1"/>
    <col min="12553" max="12553" width="8.33333333333333" style="6" customWidth="1"/>
    <col min="12554" max="12554" width="7.83333333333333" style="6" customWidth="1"/>
    <col min="12555" max="12555" width="7.33333333333333" style="6" customWidth="1"/>
    <col min="12556" max="12556" width="7" style="6" customWidth="1"/>
    <col min="12557" max="12557" width="5.33333333333333" style="6" customWidth="1"/>
    <col min="12558" max="12558" width="10" style="6" customWidth="1"/>
    <col min="12559" max="12559" width="15" style="6" customWidth="1"/>
    <col min="12560" max="12560" width="7.66666666666667" style="6" customWidth="1"/>
    <col min="12561" max="12800" width="8.5" style="6"/>
    <col min="12801" max="12801" width="4.83333333333333" style="6" customWidth="1"/>
    <col min="12802" max="12802" width="12.1666666666667" style="6" customWidth="1"/>
    <col min="12803" max="12804" width="21.6666666666667" style="6" customWidth="1"/>
    <col min="12805" max="12805" width="4.83333333333333" style="6" customWidth="1"/>
    <col min="12806" max="12806" width="11.1666666666667" style="6" customWidth="1"/>
    <col min="12807" max="12807" width="6.83333333333333" style="6" customWidth="1"/>
    <col min="12808" max="12808" width="11.1666666666667" style="6" customWidth="1"/>
    <col min="12809" max="12809" width="8.33333333333333" style="6" customWidth="1"/>
    <col min="12810" max="12810" width="7.83333333333333" style="6" customWidth="1"/>
    <col min="12811" max="12811" width="7.33333333333333" style="6" customWidth="1"/>
    <col min="12812" max="12812" width="7" style="6" customWidth="1"/>
    <col min="12813" max="12813" width="5.33333333333333" style="6" customWidth="1"/>
    <col min="12814" max="12814" width="10" style="6" customWidth="1"/>
    <col min="12815" max="12815" width="15" style="6" customWidth="1"/>
    <col min="12816" max="12816" width="7.66666666666667" style="6" customWidth="1"/>
    <col min="12817" max="13056" width="8.5" style="6"/>
    <col min="13057" max="13057" width="4.83333333333333" style="6" customWidth="1"/>
    <col min="13058" max="13058" width="12.1666666666667" style="6" customWidth="1"/>
    <col min="13059" max="13060" width="21.6666666666667" style="6" customWidth="1"/>
    <col min="13061" max="13061" width="4.83333333333333" style="6" customWidth="1"/>
    <col min="13062" max="13062" width="11.1666666666667" style="6" customWidth="1"/>
    <col min="13063" max="13063" width="6.83333333333333" style="6" customWidth="1"/>
    <col min="13064" max="13064" width="11.1666666666667" style="6" customWidth="1"/>
    <col min="13065" max="13065" width="8.33333333333333" style="6" customWidth="1"/>
    <col min="13066" max="13066" width="7.83333333333333" style="6" customWidth="1"/>
    <col min="13067" max="13067" width="7.33333333333333" style="6" customWidth="1"/>
    <col min="13068" max="13068" width="7" style="6" customWidth="1"/>
    <col min="13069" max="13069" width="5.33333333333333" style="6" customWidth="1"/>
    <col min="13070" max="13070" width="10" style="6" customWidth="1"/>
    <col min="13071" max="13071" width="15" style="6" customWidth="1"/>
    <col min="13072" max="13072" width="7.66666666666667" style="6" customWidth="1"/>
    <col min="13073" max="13312" width="8.5" style="6"/>
    <col min="13313" max="13313" width="4.83333333333333" style="6" customWidth="1"/>
    <col min="13314" max="13314" width="12.1666666666667" style="6" customWidth="1"/>
    <col min="13315" max="13316" width="21.6666666666667" style="6" customWidth="1"/>
    <col min="13317" max="13317" width="4.83333333333333" style="6" customWidth="1"/>
    <col min="13318" max="13318" width="11.1666666666667" style="6" customWidth="1"/>
    <col min="13319" max="13319" width="6.83333333333333" style="6" customWidth="1"/>
    <col min="13320" max="13320" width="11.1666666666667" style="6" customWidth="1"/>
    <col min="13321" max="13321" width="8.33333333333333" style="6" customWidth="1"/>
    <col min="13322" max="13322" width="7.83333333333333" style="6" customWidth="1"/>
    <col min="13323" max="13323" width="7.33333333333333" style="6" customWidth="1"/>
    <col min="13324" max="13324" width="7" style="6" customWidth="1"/>
    <col min="13325" max="13325" width="5.33333333333333" style="6" customWidth="1"/>
    <col min="13326" max="13326" width="10" style="6" customWidth="1"/>
    <col min="13327" max="13327" width="15" style="6" customWidth="1"/>
    <col min="13328" max="13328" width="7.66666666666667" style="6" customWidth="1"/>
    <col min="13329" max="13568" width="8.5" style="6"/>
    <col min="13569" max="13569" width="4.83333333333333" style="6" customWidth="1"/>
    <col min="13570" max="13570" width="12.1666666666667" style="6" customWidth="1"/>
    <col min="13571" max="13572" width="21.6666666666667" style="6" customWidth="1"/>
    <col min="13573" max="13573" width="4.83333333333333" style="6" customWidth="1"/>
    <col min="13574" max="13574" width="11.1666666666667" style="6" customWidth="1"/>
    <col min="13575" max="13575" width="6.83333333333333" style="6" customWidth="1"/>
    <col min="13576" max="13576" width="11.1666666666667" style="6" customWidth="1"/>
    <col min="13577" max="13577" width="8.33333333333333" style="6" customWidth="1"/>
    <col min="13578" max="13578" width="7.83333333333333" style="6" customWidth="1"/>
    <col min="13579" max="13579" width="7.33333333333333" style="6" customWidth="1"/>
    <col min="13580" max="13580" width="7" style="6" customWidth="1"/>
    <col min="13581" max="13581" width="5.33333333333333" style="6" customWidth="1"/>
    <col min="13582" max="13582" width="10" style="6" customWidth="1"/>
    <col min="13583" max="13583" width="15" style="6" customWidth="1"/>
    <col min="13584" max="13584" width="7.66666666666667" style="6" customWidth="1"/>
    <col min="13585" max="13824" width="8.5" style="6"/>
    <col min="13825" max="13825" width="4.83333333333333" style="6" customWidth="1"/>
    <col min="13826" max="13826" width="12.1666666666667" style="6" customWidth="1"/>
    <col min="13827" max="13828" width="21.6666666666667" style="6" customWidth="1"/>
    <col min="13829" max="13829" width="4.83333333333333" style="6" customWidth="1"/>
    <col min="13830" max="13830" width="11.1666666666667" style="6" customWidth="1"/>
    <col min="13831" max="13831" width="6.83333333333333" style="6" customWidth="1"/>
    <col min="13832" max="13832" width="11.1666666666667" style="6" customWidth="1"/>
    <col min="13833" max="13833" width="8.33333333333333" style="6" customWidth="1"/>
    <col min="13834" max="13834" width="7.83333333333333" style="6" customWidth="1"/>
    <col min="13835" max="13835" width="7.33333333333333" style="6" customWidth="1"/>
    <col min="13836" max="13836" width="7" style="6" customWidth="1"/>
    <col min="13837" max="13837" width="5.33333333333333" style="6" customWidth="1"/>
    <col min="13838" max="13838" width="10" style="6" customWidth="1"/>
    <col min="13839" max="13839" width="15" style="6" customWidth="1"/>
    <col min="13840" max="13840" width="7.66666666666667" style="6" customWidth="1"/>
    <col min="13841" max="14080" width="8.5" style="6"/>
    <col min="14081" max="14081" width="4.83333333333333" style="6" customWidth="1"/>
    <col min="14082" max="14082" width="12.1666666666667" style="6" customWidth="1"/>
    <col min="14083" max="14084" width="21.6666666666667" style="6" customWidth="1"/>
    <col min="14085" max="14085" width="4.83333333333333" style="6" customWidth="1"/>
    <col min="14086" max="14086" width="11.1666666666667" style="6" customWidth="1"/>
    <col min="14087" max="14087" width="6.83333333333333" style="6" customWidth="1"/>
    <col min="14088" max="14088" width="11.1666666666667" style="6" customWidth="1"/>
    <col min="14089" max="14089" width="8.33333333333333" style="6" customWidth="1"/>
    <col min="14090" max="14090" width="7.83333333333333" style="6" customWidth="1"/>
    <col min="14091" max="14091" width="7.33333333333333" style="6" customWidth="1"/>
    <col min="14092" max="14092" width="7" style="6" customWidth="1"/>
    <col min="14093" max="14093" width="5.33333333333333" style="6" customWidth="1"/>
    <col min="14094" max="14094" width="10" style="6" customWidth="1"/>
    <col min="14095" max="14095" width="15" style="6" customWidth="1"/>
    <col min="14096" max="14096" width="7.66666666666667" style="6" customWidth="1"/>
    <col min="14097" max="14336" width="8.5" style="6"/>
    <col min="14337" max="14337" width="4.83333333333333" style="6" customWidth="1"/>
    <col min="14338" max="14338" width="12.1666666666667" style="6" customWidth="1"/>
    <col min="14339" max="14340" width="21.6666666666667" style="6" customWidth="1"/>
    <col min="14341" max="14341" width="4.83333333333333" style="6" customWidth="1"/>
    <col min="14342" max="14342" width="11.1666666666667" style="6" customWidth="1"/>
    <col min="14343" max="14343" width="6.83333333333333" style="6" customWidth="1"/>
    <col min="14344" max="14344" width="11.1666666666667" style="6" customWidth="1"/>
    <col min="14345" max="14345" width="8.33333333333333" style="6" customWidth="1"/>
    <col min="14346" max="14346" width="7.83333333333333" style="6" customWidth="1"/>
    <col min="14347" max="14347" width="7.33333333333333" style="6" customWidth="1"/>
    <col min="14348" max="14348" width="7" style="6" customWidth="1"/>
    <col min="14349" max="14349" width="5.33333333333333" style="6" customWidth="1"/>
    <col min="14350" max="14350" width="10" style="6" customWidth="1"/>
    <col min="14351" max="14351" width="15" style="6" customWidth="1"/>
    <col min="14352" max="14352" width="7.66666666666667" style="6" customWidth="1"/>
    <col min="14353" max="14592" width="8.5" style="6"/>
    <col min="14593" max="14593" width="4.83333333333333" style="6" customWidth="1"/>
    <col min="14594" max="14594" width="12.1666666666667" style="6" customWidth="1"/>
    <col min="14595" max="14596" width="21.6666666666667" style="6" customWidth="1"/>
    <col min="14597" max="14597" width="4.83333333333333" style="6" customWidth="1"/>
    <col min="14598" max="14598" width="11.1666666666667" style="6" customWidth="1"/>
    <col min="14599" max="14599" width="6.83333333333333" style="6" customWidth="1"/>
    <col min="14600" max="14600" width="11.1666666666667" style="6" customWidth="1"/>
    <col min="14601" max="14601" width="8.33333333333333" style="6" customWidth="1"/>
    <col min="14602" max="14602" width="7.83333333333333" style="6" customWidth="1"/>
    <col min="14603" max="14603" width="7.33333333333333" style="6" customWidth="1"/>
    <col min="14604" max="14604" width="7" style="6" customWidth="1"/>
    <col min="14605" max="14605" width="5.33333333333333" style="6" customWidth="1"/>
    <col min="14606" max="14606" width="10" style="6" customWidth="1"/>
    <col min="14607" max="14607" width="15" style="6" customWidth="1"/>
    <col min="14608" max="14608" width="7.66666666666667" style="6" customWidth="1"/>
    <col min="14609" max="14848" width="8.5" style="6"/>
    <col min="14849" max="14849" width="4.83333333333333" style="6" customWidth="1"/>
    <col min="14850" max="14850" width="12.1666666666667" style="6" customWidth="1"/>
    <col min="14851" max="14852" width="21.6666666666667" style="6" customWidth="1"/>
    <col min="14853" max="14853" width="4.83333333333333" style="6" customWidth="1"/>
    <col min="14854" max="14854" width="11.1666666666667" style="6" customWidth="1"/>
    <col min="14855" max="14855" width="6.83333333333333" style="6" customWidth="1"/>
    <col min="14856" max="14856" width="11.1666666666667" style="6" customWidth="1"/>
    <col min="14857" max="14857" width="8.33333333333333" style="6" customWidth="1"/>
    <col min="14858" max="14858" width="7.83333333333333" style="6" customWidth="1"/>
    <col min="14859" max="14859" width="7.33333333333333" style="6" customWidth="1"/>
    <col min="14860" max="14860" width="7" style="6" customWidth="1"/>
    <col min="14861" max="14861" width="5.33333333333333" style="6" customWidth="1"/>
    <col min="14862" max="14862" width="10" style="6" customWidth="1"/>
    <col min="14863" max="14863" width="15" style="6" customWidth="1"/>
    <col min="14864" max="14864" width="7.66666666666667" style="6" customWidth="1"/>
    <col min="14865" max="15104" width="8.5" style="6"/>
    <col min="15105" max="15105" width="4.83333333333333" style="6" customWidth="1"/>
    <col min="15106" max="15106" width="12.1666666666667" style="6" customWidth="1"/>
    <col min="15107" max="15108" width="21.6666666666667" style="6" customWidth="1"/>
    <col min="15109" max="15109" width="4.83333333333333" style="6" customWidth="1"/>
    <col min="15110" max="15110" width="11.1666666666667" style="6" customWidth="1"/>
    <col min="15111" max="15111" width="6.83333333333333" style="6" customWidth="1"/>
    <col min="15112" max="15112" width="11.1666666666667" style="6" customWidth="1"/>
    <col min="15113" max="15113" width="8.33333333333333" style="6" customWidth="1"/>
    <col min="15114" max="15114" width="7.83333333333333" style="6" customWidth="1"/>
    <col min="15115" max="15115" width="7.33333333333333" style="6" customWidth="1"/>
    <col min="15116" max="15116" width="7" style="6" customWidth="1"/>
    <col min="15117" max="15117" width="5.33333333333333" style="6" customWidth="1"/>
    <col min="15118" max="15118" width="10" style="6" customWidth="1"/>
    <col min="15119" max="15119" width="15" style="6" customWidth="1"/>
    <col min="15120" max="15120" width="7.66666666666667" style="6" customWidth="1"/>
    <col min="15121" max="15360" width="8.5" style="6"/>
    <col min="15361" max="15361" width="4.83333333333333" style="6" customWidth="1"/>
    <col min="15362" max="15362" width="12.1666666666667" style="6" customWidth="1"/>
    <col min="15363" max="15364" width="21.6666666666667" style="6" customWidth="1"/>
    <col min="15365" max="15365" width="4.83333333333333" style="6" customWidth="1"/>
    <col min="15366" max="15366" width="11.1666666666667" style="6" customWidth="1"/>
    <col min="15367" max="15367" width="6.83333333333333" style="6" customWidth="1"/>
    <col min="15368" max="15368" width="11.1666666666667" style="6" customWidth="1"/>
    <col min="15369" max="15369" width="8.33333333333333" style="6" customWidth="1"/>
    <col min="15370" max="15370" width="7.83333333333333" style="6" customWidth="1"/>
    <col min="15371" max="15371" width="7.33333333333333" style="6" customWidth="1"/>
    <col min="15372" max="15372" width="7" style="6" customWidth="1"/>
    <col min="15373" max="15373" width="5.33333333333333" style="6" customWidth="1"/>
    <col min="15374" max="15374" width="10" style="6" customWidth="1"/>
    <col min="15375" max="15375" width="15" style="6" customWidth="1"/>
    <col min="15376" max="15376" width="7.66666666666667" style="6" customWidth="1"/>
    <col min="15377" max="15616" width="8.5" style="6"/>
    <col min="15617" max="15617" width="4.83333333333333" style="6" customWidth="1"/>
    <col min="15618" max="15618" width="12.1666666666667" style="6" customWidth="1"/>
    <col min="15619" max="15620" width="21.6666666666667" style="6" customWidth="1"/>
    <col min="15621" max="15621" width="4.83333333333333" style="6" customWidth="1"/>
    <col min="15622" max="15622" width="11.1666666666667" style="6" customWidth="1"/>
    <col min="15623" max="15623" width="6.83333333333333" style="6" customWidth="1"/>
    <col min="15624" max="15624" width="11.1666666666667" style="6" customWidth="1"/>
    <col min="15625" max="15625" width="8.33333333333333" style="6" customWidth="1"/>
    <col min="15626" max="15626" width="7.83333333333333" style="6" customWidth="1"/>
    <col min="15627" max="15627" width="7.33333333333333" style="6" customWidth="1"/>
    <col min="15628" max="15628" width="7" style="6" customWidth="1"/>
    <col min="15629" max="15629" width="5.33333333333333" style="6" customWidth="1"/>
    <col min="15630" max="15630" width="10" style="6" customWidth="1"/>
    <col min="15631" max="15631" width="15" style="6" customWidth="1"/>
    <col min="15632" max="15632" width="7.66666666666667" style="6" customWidth="1"/>
    <col min="15633" max="15872" width="8.5" style="6"/>
    <col min="15873" max="15873" width="4.83333333333333" style="6" customWidth="1"/>
    <col min="15874" max="15874" width="12.1666666666667" style="6" customWidth="1"/>
    <col min="15875" max="15876" width="21.6666666666667" style="6" customWidth="1"/>
    <col min="15877" max="15877" width="4.83333333333333" style="6" customWidth="1"/>
    <col min="15878" max="15878" width="11.1666666666667" style="6" customWidth="1"/>
    <col min="15879" max="15879" width="6.83333333333333" style="6" customWidth="1"/>
    <col min="15880" max="15880" width="11.1666666666667" style="6" customWidth="1"/>
    <col min="15881" max="15881" width="8.33333333333333" style="6" customWidth="1"/>
    <col min="15882" max="15882" width="7.83333333333333" style="6" customWidth="1"/>
    <col min="15883" max="15883" width="7.33333333333333" style="6" customWidth="1"/>
    <col min="15884" max="15884" width="7" style="6" customWidth="1"/>
    <col min="15885" max="15885" width="5.33333333333333" style="6" customWidth="1"/>
    <col min="15886" max="15886" width="10" style="6" customWidth="1"/>
    <col min="15887" max="15887" width="15" style="6" customWidth="1"/>
    <col min="15888" max="15888" width="7.66666666666667" style="6" customWidth="1"/>
    <col min="15889" max="16128" width="8.5" style="6"/>
    <col min="16129" max="16129" width="4.83333333333333" style="6" customWidth="1"/>
    <col min="16130" max="16130" width="12.1666666666667" style="6" customWidth="1"/>
    <col min="16131" max="16132" width="21.6666666666667" style="6" customWidth="1"/>
    <col min="16133" max="16133" width="4.83333333333333" style="6" customWidth="1"/>
    <col min="16134" max="16134" width="11.1666666666667" style="6" customWidth="1"/>
    <col min="16135" max="16135" width="6.83333333333333" style="6" customWidth="1"/>
    <col min="16136" max="16136" width="11.1666666666667" style="6" customWidth="1"/>
    <col min="16137" max="16137" width="8.33333333333333" style="6" customWidth="1"/>
    <col min="16138" max="16138" width="7.83333333333333" style="6" customWidth="1"/>
    <col min="16139" max="16139" width="7.33333333333333" style="6" customWidth="1"/>
    <col min="16140" max="16140" width="7" style="6" customWidth="1"/>
    <col min="16141" max="16141" width="5.33333333333333" style="6" customWidth="1"/>
    <col min="16142" max="16142" width="10" style="6" customWidth="1"/>
    <col min="16143" max="16143" width="15" style="6" customWidth="1"/>
    <col min="16144" max="16144" width="7.66666666666667" style="6" customWidth="1"/>
    <col min="16145" max="16384" width="8.5" style="6"/>
  </cols>
  <sheetData>
    <row r="1" ht="14.25" customHeight="1" spans="14:15">
      <c r="N1" s="2" t="s">
        <v>276</v>
      </c>
      <c r="O1" s="2"/>
    </row>
    <row r="2" ht="14.25" customHeight="1" spans="14:15">
      <c r="N2" s="2"/>
      <c r="O2" s="10" t="s">
        <v>277</v>
      </c>
    </row>
    <row r="3" s="1" customFormat="1" ht="27.75" customHeight="1" spans="1:16">
      <c r="A3" s="9" t="s">
        <v>278</v>
      </c>
      <c r="B3" s="9"/>
      <c r="C3" s="9"/>
      <c r="D3" s="9"/>
      <c r="E3" s="9"/>
      <c r="F3" s="9"/>
      <c r="G3" s="9"/>
      <c r="H3" s="9"/>
      <c r="I3" s="9"/>
      <c r="J3" s="9"/>
      <c r="K3" s="9"/>
      <c r="L3" s="9"/>
      <c r="M3" s="9"/>
      <c r="N3" s="9"/>
      <c r="O3" s="9"/>
      <c r="P3" s="9"/>
    </row>
    <row r="4" s="2" customFormat="1" ht="14.25" customHeight="1" spans="1:15">
      <c r="A4" s="10"/>
      <c r="B4" s="10"/>
      <c r="C4" s="10"/>
      <c r="D4" s="10"/>
      <c r="E4" s="10"/>
      <c r="F4" s="10"/>
      <c r="I4" s="42"/>
      <c r="J4" s="42"/>
      <c r="K4" s="42"/>
      <c r="L4" s="42"/>
      <c r="M4" s="42"/>
      <c r="N4" s="43" t="s">
        <v>279</v>
      </c>
      <c r="O4" s="42"/>
    </row>
    <row r="5" s="2" customFormat="1" ht="14.25" customHeight="1" spans="1:15">
      <c r="A5" s="11" t="s">
        <v>280</v>
      </c>
      <c r="B5" s="11"/>
      <c r="C5" s="11"/>
      <c r="D5" s="11"/>
      <c r="E5" s="11"/>
      <c r="F5" s="11"/>
      <c r="G5" s="12" t="s">
        <v>281</v>
      </c>
      <c r="H5" s="11"/>
      <c r="I5" s="11"/>
      <c r="J5" s="11"/>
      <c r="K5" s="11"/>
      <c r="L5" s="11"/>
      <c r="M5" s="11"/>
      <c r="N5" s="44" t="s">
        <v>282</v>
      </c>
      <c r="O5" s="45"/>
    </row>
    <row r="6" s="3" customFormat="1" ht="32" customHeight="1" spans="1:16">
      <c r="A6" s="13" t="s">
        <v>283</v>
      </c>
      <c r="B6" s="13" t="s">
        <v>284</v>
      </c>
      <c r="C6" s="13" t="s">
        <v>285</v>
      </c>
      <c r="D6" s="13" t="s">
        <v>286</v>
      </c>
      <c r="E6" s="14" t="s">
        <v>206</v>
      </c>
      <c r="F6" s="15" t="s">
        <v>287</v>
      </c>
      <c r="G6" s="15"/>
      <c r="H6" s="15"/>
      <c r="I6" s="15" t="s">
        <v>288</v>
      </c>
      <c r="J6" s="15" t="s">
        <v>289</v>
      </c>
      <c r="K6" s="15" t="s">
        <v>290</v>
      </c>
      <c r="L6" s="15" t="s">
        <v>291</v>
      </c>
      <c r="M6" s="46" t="s">
        <v>292</v>
      </c>
      <c r="N6" s="47"/>
      <c r="O6" s="15" t="s">
        <v>293</v>
      </c>
      <c r="P6" s="15" t="s">
        <v>216</v>
      </c>
    </row>
    <row r="7" s="3" customFormat="1" ht="32.25" customHeight="1" spans="1:16">
      <c r="A7" s="16"/>
      <c r="B7" s="16"/>
      <c r="C7" s="16"/>
      <c r="D7" s="16"/>
      <c r="E7" s="17"/>
      <c r="F7" s="18" t="s">
        <v>294</v>
      </c>
      <c r="G7" s="18" t="s">
        <v>295</v>
      </c>
      <c r="H7" s="18" t="s">
        <v>296</v>
      </c>
      <c r="I7" s="15"/>
      <c r="J7" s="15"/>
      <c r="K7" s="15"/>
      <c r="L7" s="15"/>
      <c r="M7" s="15" t="s">
        <v>297</v>
      </c>
      <c r="N7" s="15" t="s">
        <v>298</v>
      </c>
      <c r="O7" s="15"/>
      <c r="P7" s="15"/>
    </row>
    <row r="8" s="4" customFormat="1" ht="16.5" customHeight="1" spans="1:16">
      <c r="A8" s="19">
        <f>IF(B8="","",SUBTOTAL(103,$B$8:B8))</f>
        <v>1</v>
      </c>
      <c r="B8" s="51" t="s">
        <v>299</v>
      </c>
      <c r="C8" s="51" t="s">
        <v>300</v>
      </c>
      <c r="D8" s="52" t="s">
        <v>123</v>
      </c>
      <c r="E8" s="53" t="s">
        <v>120</v>
      </c>
      <c r="F8" s="54">
        <v>509</v>
      </c>
      <c r="G8" s="55">
        <f>H8/F8</f>
        <v>196.574341846758</v>
      </c>
      <c r="H8" s="54">
        <v>100056.34</v>
      </c>
      <c r="I8" s="48"/>
      <c r="J8" s="48"/>
      <c r="K8" s="48"/>
      <c r="L8" s="48"/>
      <c r="M8" s="36"/>
      <c r="N8" s="36"/>
      <c r="O8" s="49"/>
      <c r="P8" s="31"/>
    </row>
    <row r="9" s="4" customFormat="1" ht="16.5" customHeight="1" spans="1:16">
      <c r="A9" s="19">
        <f>IF(B9="","",SUBTOTAL(103,$B$8:B9))</f>
        <v>2</v>
      </c>
      <c r="B9" s="51" t="s">
        <v>301</v>
      </c>
      <c r="C9" s="51" t="s">
        <v>302</v>
      </c>
      <c r="D9" s="52" t="s">
        <v>303</v>
      </c>
      <c r="E9" s="53" t="s">
        <v>120</v>
      </c>
      <c r="F9" s="54">
        <v>1782</v>
      </c>
      <c r="G9" s="55">
        <f t="shared" ref="G9:G15" si="0">H9/F9</f>
        <v>78.4026655443322</v>
      </c>
      <c r="H9" s="54">
        <v>139713.55</v>
      </c>
      <c r="I9" s="48"/>
      <c r="J9" s="48"/>
      <c r="K9" s="48"/>
      <c r="L9" s="48"/>
      <c r="M9" s="36"/>
      <c r="N9" s="36"/>
      <c r="O9" s="49"/>
      <c r="P9" s="31"/>
    </row>
    <row r="10" s="4" customFormat="1" ht="16.5" customHeight="1" spans="1:16">
      <c r="A10" s="19">
        <f>IF(B10="","",SUBTOTAL(103,$B$8:B10))</f>
        <v>3</v>
      </c>
      <c r="B10" s="51" t="s">
        <v>304</v>
      </c>
      <c r="C10" s="51" t="s">
        <v>305</v>
      </c>
      <c r="D10" s="52" t="s">
        <v>303</v>
      </c>
      <c r="E10" s="53" t="s">
        <v>120</v>
      </c>
      <c r="F10" s="54">
        <v>1662</v>
      </c>
      <c r="G10" s="55">
        <f t="shared" si="0"/>
        <v>84.7829001203369</v>
      </c>
      <c r="H10" s="54">
        <v>140909.18</v>
      </c>
      <c r="I10" s="48"/>
      <c r="J10" s="48"/>
      <c r="K10" s="48"/>
      <c r="L10" s="48"/>
      <c r="M10" s="36"/>
      <c r="N10" s="36"/>
      <c r="O10" s="49"/>
      <c r="P10" s="31"/>
    </row>
    <row r="11" s="4" customFormat="1" ht="16.5" customHeight="1" spans="1:16">
      <c r="A11" s="19">
        <f>IF(B11="","",SUBTOTAL(103,$B$8:B11))</f>
        <v>4</v>
      </c>
      <c r="B11" s="51" t="s">
        <v>306</v>
      </c>
      <c r="C11" s="51" t="s">
        <v>307</v>
      </c>
      <c r="D11" s="52" t="s">
        <v>123</v>
      </c>
      <c r="E11" s="53" t="s">
        <v>120</v>
      </c>
      <c r="F11" s="54">
        <v>680</v>
      </c>
      <c r="G11" s="55">
        <f t="shared" si="0"/>
        <v>200.695397058824</v>
      </c>
      <c r="H11" s="54">
        <v>136472.87</v>
      </c>
      <c r="I11" s="48"/>
      <c r="J11" s="48"/>
      <c r="K11" s="48"/>
      <c r="L11" s="48"/>
      <c r="M11" s="36"/>
      <c r="N11" s="36"/>
      <c r="O11" s="49"/>
      <c r="P11" s="31"/>
    </row>
    <row r="12" s="4" customFormat="1" ht="16.5" customHeight="1" spans="1:16">
      <c r="A12" s="19">
        <f>IF(B12="","",SUBTOTAL(103,$B$8:B12))</f>
        <v>5</v>
      </c>
      <c r="B12" s="51" t="s">
        <v>308</v>
      </c>
      <c r="C12" s="51" t="s">
        <v>309</v>
      </c>
      <c r="D12" s="52" t="s">
        <v>310</v>
      </c>
      <c r="E12" s="53" t="s">
        <v>120</v>
      </c>
      <c r="F12" s="54">
        <v>453</v>
      </c>
      <c r="G12" s="55">
        <f t="shared" si="0"/>
        <v>224.999624724062</v>
      </c>
      <c r="H12" s="54">
        <v>101924.83</v>
      </c>
      <c r="I12" s="48"/>
      <c r="J12" s="48"/>
      <c r="K12" s="48"/>
      <c r="L12" s="48"/>
      <c r="M12" s="36"/>
      <c r="N12" s="36"/>
      <c r="O12" s="49"/>
      <c r="P12" s="31"/>
    </row>
    <row r="13" s="4" customFormat="1" ht="16.5" customHeight="1" spans="1:16">
      <c r="A13" s="19">
        <f>IF(B13="","",SUBTOTAL(103,$B$8:B13))</f>
        <v>6</v>
      </c>
      <c r="B13" s="51" t="s">
        <v>311</v>
      </c>
      <c r="C13" s="51" t="s">
        <v>312</v>
      </c>
      <c r="D13" s="52" t="s">
        <v>123</v>
      </c>
      <c r="E13" s="53" t="s">
        <v>120</v>
      </c>
      <c r="F13" s="54">
        <v>2519</v>
      </c>
      <c r="G13" s="55">
        <f t="shared" si="0"/>
        <v>42.2282334259627</v>
      </c>
      <c r="H13" s="54">
        <v>106372.92</v>
      </c>
      <c r="I13" s="48"/>
      <c r="J13" s="48"/>
      <c r="K13" s="48"/>
      <c r="L13" s="48"/>
      <c r="M13" s="36"/>
      <c r="N13" s="36"/>
      <c r="O13" s="49"/>
      <c r="P13" s="31"/>
    </row>
    <row r="14" s="4" customFormat="1" ht="16.5" customHeight="1" spans="1:16">
      <c r="A14" s="19">
        <f>IF(B14="","",SUBTOTAL(103,$B$8:B14))</f>
        <v>7</v>
      </c>
      <c r="B14" s="51" t="s">
        <v>313</v>
      </c>
      <c r="C14" s="51" t="s">
        <v>314</v>
      </c>
      <c r="D14" s="52" t="s">
        <v>123</v>
      </c>
      <c r="E14" s="53" t="s">
        <v>120</v>
      </c>
      <c r="F14" s="54">
        <v>2464</v>
      </c>
      <c r="G14" s="55">
        <f t="shared" si="0"/>
        <v>32.9991517857143</v>
      </c>
      <c r="H14" s="54">
        <v>81309.91</v>
      </c>
      <c r="I14" s="48"/>
      <c r="J14" s="48"/>
      <c r="K14" s="48"/>
      <c r="L14" s="48"/>
      <c r="M14" s="36"/>
      <c r="N14" s="36"/>
      <c r="O14" s="31"/>
      <c r="P14" s="31"/>
    </row>
    <row r="15" s="4" customFormat="1" ht="16.5" customHeight="1" spans="1:16">
      <c r="A15" s="19">
        <f>IF(B15="","",SUBTOTAL(103,$B$8:B15))</f>
        <v>8</v>
      </c>
      <c r="B15" s="51" t="s">
        <v>315</v>
      </c>
      <c r="C15" s="51" t="s">
        <v>316</v>
      </c>
      <c r="D15" s="52" t="s">
        <v>123</v>
      </c>
      <c r="E15" s="53" t="s">
        <v>120</v>
      </c>
      <c r="F15" s="54">
        <v>2339</v>
      </c>
      <c r="G15" s="55">
        <f t="shared" si="0"/>
        <v>34.4532535271484</v>
      </c>
      <c r="H15" s="54">
        <v>80586.16</v>
      </c>
      <c r="I15" s="48"/>
      <c r="J15" s="48"/>
      <c r="K15" s="48"/>
      <c r="L15" s="48"/>
      <c r="M15" s="36"/>
      <c r="N15" s="36"/>
      <c r="O15" s="31"/>
      <c r="P15" s="31"/>
    </row>
    <row r="16" s="4" customFormat="1" ht="16.5" customHeight="1" spans="1:16">
      <c r="A16" s="19" t="str">
        <f>IF(B16="","",SUBTOTAL(103,$B$8:B16))</f>
        <v/>
      </c>
      <c r="B16" s="51"/>
      <c r="C16" s="51"/>
      <c r="D16" s="52"/>
      <c r="E16" s="53"/>
      <c r="F16" s="54"/>
      <c r="G16" s="55"/>
      <c r="H16" s="54"/>
      <c r="I16" s="48"/>
      <c r="J16" s="48"/>
      <c r="K16" s="48"/>
      <c r="L16" s="48"/>
      <c r="M16" s="36"/>
      <c r="N16" s="36"/>
      <c r="O16" s="31"/>
      <c r="P16" s="31"/>
    </row>
    <row r="17" s="4" customFormat="1" ht="16.5" customHeight="1" spans="1:16">
      <c r="A17" s="56"/>
      <c r="B17" s="57"/>
      <c r="C17" s="58"/>
      <c r="D17" s="58"/>
      <c r="E17" s="59"/>
      <c r="F17" s="60"/>
      <c r="G17" s="61"/>
      <c r="H17" s="60"/>
      <c r="I17" s="31"/>
      <c r="J17" s="31"/>
      <c r="K17" s="31"/>
      <c r="L17" s="31"/>
      <c r="M17" s="36"/>
      <c r="N17" s="36"/>
      <c r="O17" s="31"/>
      <c r="P17" s="31"/>
    </row>
    <row r="18" s="4" customFormat="1" ht="16.5" customHeight="1" spans="1:16">
      <c r="A18" s="56"/>
      <c r="B18" s="57"/>
      <c r="C18" s="58"/>
      <c r="D18" s="58"/>
      <c r="E18" s="59"/>
      <c r="F18" s="60"/>
      <c r="G18" s="61"/>
      <c r="H18" s="60"/>
      <c r="I18" s="31"/>
      <c r="J18" s="31"/>
      <c r="K18" s="31"/>
      <c r="L18" s="31"/>
      <c r="M18" s="36"/>
      <c r="N18" s="36"/>
      <c r="O18" s="31"/>
      <c r="P18" s="31"/>
    </row>
    <row r="19" s="4" customFormat="1" ht="16.5" customHeight="1" spans="1:16">
      <c r="A19" s="30"/>
      <c r="B19" s="31"/>
      <c r="C19" s="32" t="s">
        <v>123</v>
      </c>
      <c r="D19" s="32"/>
      <c r="E19" s="33"/>
      <c r="F19" s="34"/>
      <c r="G19" s="35"/>
      <c r="H19" s="36"/>
      <c r="I19" s="31"/>
      <c r="J19" s="31"/>
      <c r="K19" s="31"/>
      <c r="L19" s="31"/>
      <c r="M19" s="36"/>
      <c r="N19" s="36"/>
      <c r="O19" s="31"/>
      <c r="P19" s="31"/>
    </row>
    <row r="20" s="4" customFormat="1" ht="16.5" customHeight="1" spans="1:16">
      <c r="A20" s="37"/>
      <c r="B20" s="31"/>
      <c r="C20" s="31"/>
      <c r="D20" s="31"/>
      <c r="E20" s="37"/>
      <c r="F20" s="36"/>
      <c r="G20" s="31"/>
      <c r="H20" s="31"/>
      <c r="I20" s="31"/>
      <c r="J20" s="31"/>
      <c r="K20" s="31"/>
      <c r="L20" s="31"/>
      <c r="M20" s="31"/>
      <c r="N20" s="31"/>
      <c r="O20" s="31"/>
      <c r="P20" s="31"/>
    </row>
    <row r="21" s="4" customFormat="1" ht="16.5" customHeight="1" spans="1:16">
      <c r="A21" s="37"/>
      <c r="B21" s="31"/>
      <c r="C21" s="38" t="s">
        <v>237</v>
      </c>
      <c r="D21" s="38"/>
      <c r="E21" s="37"/>
      <c r="F21" s="36"/>
      <c r="G21" s="31"/>
      <c r="H21" s="39">
        <f>SUM(H8:H20)</f>
        <v>887345.76</v>
      </c>
      <c r="I21" s="31"/>
      <c r="J21" s="31"/>
      <c r="K21" s="31"/>
      <c r="L21" s="31"/>
      <c r="M21" s="31"/>
      <c r="N21" s="31"/>
      <c r="O21" s="31"/>
      <c r="P21" s="31"/>
    </row>
    <row r="22" s="50" customFormat="1" customHeight="1" spans="1:14">
      <c r="A22" s="40" t="s">
        <v>194</v>
      </c>
      <c r="E22" s="62"/>
      <c r="F22" s="63"/>
      <c r="N22" s="50" t="s">
        <v>195</v>
      </c>
    </row>
    <row r="23" customHeight="1" spans="1:1">
      <c r="A23" s="41" t="s">
        <v>196</v>
      </c>
    </row>
  </sheetData>
  <protectedRanges>
    <protectedRange sqref="A8:A16" name="A_1_1"/>
    <protectedRange sqref="A8:A16" name="B_1"/>
  </protectedRanges>
  <mergeCells count="21">
    <mergeCell ref="N1:O1"/>
    <mergeCell ref="A3:P3"/>
    <mergeCell ref="A4:F4"/>
    <mergeCell ref="I4:M4"/>
    <mergeCell ref="N4:O4"/>
    <mergeCell ref="A5:F5"/>
    <mergeCell ref="G5:M5"/>
    <mergeCell ref="N5:O5"/>
    <mergeCell ref="F6:H6"/>
    <mergeCell ref="M6:N6"/>
    <mergeCell ref="A6:A7"/>
    <mergeCell ref="B6:B7"/>
    <mergeCell ref="C6:C7"/>
    <mergeCell ref="D6:D7"/>
    <mergeCell ref="E6:E7"/>
    <mergeCell ref="I6:I7"/>
    <mergeCell ref="J6:J7"/>
    <mergeCell ref="K6:K7"/>
    <mergeCell ref="L6:L7"/>
    <mergeCell ref="O6:O7"/>
    <mergeCell ref="P6:P7"/>
  </mergeCells>
  <printOptions horizontalCentered="1"/>
  <pageMargins left="0.5" right="0.5" top="1" bottom="1" header="0.3" footer="0.55"/>
  <pageSetup paperSize="9" scale="84" fitToHeight="100" orientation="landscape" horizontalDpi="300" verticalDpi="300"/>
  <headerFooter alignWithMargins="0">
    <oddFooter>&amp;L&amp;K000000保管人员：&amp;C&amp;K000000评估人员：&amp;R&amp;K000000协同人员：</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view="pageBreakPreview" zoomScale="60" zoomScaleNormal="100" workbookViewId="0">
      <selection activeCell="R21" sqref="R21"/>
    </sheetView>
  </sheetViews>
  <sheetFormatPr defaultColWidth="8.5" defaultRowHeight="20" customHeight="1"/>
  <cols>
    <col min="1" max="1" width="4.83333333333333" style="5" customWidth="1"/>
    <col min="2" max="2" width="12.1666666666667" style="6" customWidth="1"/>
    <col min="3" max="4" width="21.6666666666667" style="6" customWidth="1"/>
    <col min="5" max="5" width="4.83333333333333" style="7" customWidth="1"/>
    <col min="6" max="6" width="11.1666666666667" style="8" customWidth="1"/>
    <col min="7" max="7" width="9" style="6" customWidth="1"/>
    <col min="8" max="8" width="11.1666666666667" style="6" customWidth="1"/>
    <col min="9" max="9" width="8.33333333333333" style="6" customWidth="1"/>
    <col min="10" max="10" width="7.83333333333333" style="6" customWidth="1"/>
    <col min="11" max="11" width="7.33333333333333" style="6" customWidth="1"/>
    <col min="12" max="12" width="7" style="6" customWidth="1"/>
    <col min="13" max="13" width="5.33333333333333" style="6" customWidth="1"/>
    <col min="14" max="14" width="10" style="6" customWidth="1"/>
    <col min="15" max="15" width="15" style="6" customWidth="1"/>
    <col min="16" max="16" width="7.66666666666667" style="6" customWidth="1"/>
    <col min="17" max="256" width="8.5" style="6"/>
    <col min="257" max="257" width="4.83333333333333" style="6" customWidth="1"/>
    <col min="258" max="258" width="12.1666666666667" style="6" customWidth="1"/>
    <col min="259" max="260" width="21.6666666666667" style="6" customWidth="1"/>
    <col min="261" max="261" width="4.83333333333333" style="6" customWidth="1"/>
    <col min="262" max="262" width="11.1666666666667" style="6" customWidth="1"/>
    <col min="263" max="263" width="9" style="6" customWidth="1"/>
    <col min="264" max="264" width="11.1666666666667" style="6" customWidth="1"/>
    <col min="265" max="265" width="8.33333333333333" style="6" customWidth="1"/>
    <col min="266" max="266" width="7.83333333333333" style="6" customWidth="1"/>
    <col min="267" max="267" width="7.33333333333333" style="6" customWidth="1"/>
    <col min="268" max="268" width="7" style="6" customWidth="1"/>
    <col min="269" max="269" width="5.33333333333333" style="6" customWidth="1"/>
    <col min="270" max="270" width="10" style="6" customWidth="1"/>
    <col min="271" max="271" width="15" style="6" customWidth="1"/>
    <col min="272" max="272" width="7.66666666666667" style="6" customWidth="1"/>
    <col min="273" max="512" width="8.5" style="6"/>
    <col min="513" max="513" width="4.83333333333333" style="6" customWidth="1"/>
    <col min="514" max="514" width="12.1666666666667" style="6" customWidth="1"/>
    <col min="515" max="516" width="21.6666666666667" style="6" customWidth="1"/>
    <col min="517" max="517" width="4.83333333333333" style="6" customWidth="1"/>
    <col min="518" max="518" width="11.1666666666667" style="6" customWidth="1"/>
    <col min="519" max="519" width="9" style="6" customWidth="1"/>
    <col min="520" max="520" width="11.1666666666667" style="6" customWidth="1"/>
    <col min="521" max="521" width="8.33333333333333" style="6" customWidth="1"/>
    <col min="522" max="522" width="7.83333333333333" style="6" customWidth="1"/>
    <col min="523" max="523" width="7.33333333333333" style="6" customWidth="1"/>
    <col min="524" max="524" width="7" style="6" customWidth="1"/>
    <col min="525" max="525" width="5.33333333333333" style="6" customWidth="1"/>
    <col min="526" max="526" width="10" style="6" customWidth="1"/>
    <col min="527" max="527" width="15" style="6" customWidth="1"/>
    <col min="528" max="528" width="7.66666666666667" style="6" customWidth="1"/>
    <col min="529" max="768" width="8.5" style="6"/>
    <col min="769" max="769" width="4.83333333333333" style="6" customWidth="1"/>
    <col min="770" max="770" width="12.1666666666667" style="6" customWidth="1"/>
    <col min="771" max="772" width="21.6666666666667" style="6" customWidth="1"/>
    <col min="773" max="773" width="4.83333333333333" style="6" customWidth="1"/>
    <col min="774" max="774" width="11.1666666666667" style="6" customWidth="1"/>
    <col min="775" max="775" width="9" style="6" customWidth="1"/>
    <col min="776" max="776" width="11.1666666666667" style="6" customWidth="1"/>
    <col min="777" max="777" width="8.33333333333333" style="6" customWidth="1"/>
    <col min="778" max="778" width="7.83333333333333" style="6" customWidth="1"/>
    <col min="779" max="779" width="7.33333333333333" style="6" customWidth="1"/>
    <col min="780" max="780" width="7" style="6" customWidth="1"/>
    <col min="781" max="781" width="5.33333333333333" style="6" customWidth="1"/>
    <col min="782" max="782" width="10" style="6" customWidth="1"/>
    <col min="783" max="783" width="15" style="6" customWidth="1"/>
    <col min="784" max="784" width="7.66666666666667" style="6" customWidth="1"/>
    <col min="785" max="1024" width="8.5" style="6"/>
    <col min="1025" max="1025" width="4.83333333333333" style="6" customWidth="1"/>
    <col min="1026" max="1026" width="12.1666666666667" style="6" customWidth="1"/>
    <col min="1027" max="1028" width="21.6666666666667" style="6" customWidth="1"/>
    <col min="1029" max="1029" width="4.83333333333333" style="6" customWidth="1"/>
    <col min="1030" max="1030" width="11.1666666666667" style="6" customWidth="1"/>
    <col min="1031" max="1031" width="9" style="6" customWidth="1"/>
    <col min="1032" max="1032" width="11.1666666666667" style="6" customWidth="1"/>
    <col min="1033" max="1033" width="8.33333333333333" style="6" customWidth="1"/>
    <col min="1034" max="1034" width="7.83333333333333" style="6" customWidth="1"/>
    <col min="1035" max="1035" width="7.33333333333333" style="6" customWidth="1"/>
    <col min="1036" max="1036" width="7" style="6" customWidth="1"/>
    <col min="1037" max="1037" width="5.33333333333333" style="6" customWidth="1"/>
    <col min="1038" max="1038" width="10" style="6" customWidth="1"/>
    <col min="1039" max="1039" width="15" style="6" customWidth="1"/>
    <col min="1040" max="1040" width="7.66666666666667" style="6" customWidth="1"/>
    <col min="1041" max="1280" width="8.5" style="6"/>
    <col min="1281" max="1281" width="4.83333333333333" style="6" customWidth="1"/>
    <col min="1282" max="1282" width="12.1666666666667" style="6" customWidth="1"/>
    <col min="1283" max="1284" width="21.6666666666667" style="6" customWidth="1"/>
    <col min="1285" max="1285" width="4.83333333333333" style="6" customWidth="1"/>
    <col min="1286" max="1286" width="11.1666666666667" style="6" customWidth="1"/>
    <col min="1287" max="1287" width="9" style="6" customWidth="1"/>
    <col min="1288" max="1288" width="11.1666666666667" style="6" customWidth="1"/>
    <col min="1289" max="1289" width="8.33333333333333" style="6" customWidth="1"/>
    <col min="1290" max="1290" width="7.83333333333333" style="6" customWidth="1"/>
    <col min="1291" max="1291" width="7.33333333333333" style="6" customWidth="1"/>
    <col min="1292" max="1292" width="7" style="6" customWidth="1"/>
    <col min="1293" max="1293" width="5.33333333333333" style="6" customWidth="1"/>
    <col min="1294" max="1294" width="10" style="6" customWidth="1"/>
    <col min="1295" max="1295" width="15" style="6" customWidth="1"/>
    <col min="1296" max="1296" width="7.66666666666667" style="6" customWidth="1"/>
    <col min="1297" max="1536" width="8.5" style="6"/>
    <col min="1537" max="1537" width="4.83333333333333" style="6" customWidth="1"/>
    <col min="1538" max="1538" width="12.1666666666667" style="6" customWidth="1"/>
    <col min="1539" max="1540" width="21.6666666666667" style="6" customWidth="1"/>
    <col min="1541" max="1541" width="4.83333333333333" style="6" customWidth="1"/>
    <col min="1542" max="1542" width="11.1666666666667" style="6" customWidth="1"/>
    <col min="1543" max="1543" width="9" style="6" customWidth="1"/>
    <col min="1544" max="1544" width="11.1666666666667" style="6" customWidth="1"/>
    <col min="1545" max="1545" width="8.33333333333333" style="6" customWidth="1"/>
    <col min="1546" max="1546" width="7.83333333333333" style="6" customWidth="1"/>
    <col min="1547" max="1547" width="7.33333333333333" style="6" customWidth="1"/>
    <col min="1548" max="1548" width="7" style="6" customWidth="1"/>
    <col min="1549" max="1549" width="5.33333333333333" style="6" customWidth="1"/>
    <col min="1550" max="1550" width="10" style="6" customWidth="1"/>
    <col min="1551" max="1551" width="15" style="6" customWidth="1"/>
    <col min="1552" max="1552" width="7.66666666666667" style="6" customWidth="1"/>
    <col min="1553" max="1792" width="8.5" style="6"/>
    <col min="1793" max="1793" width="4.83333333333333" style="6" customWidth="1"/>
    <col min="1794" max="1794" width="12.1666666666667" style="6" customWidth="1"/>
    <col min="1795" max="1796" width="21.6666666666667" style="6" customWidth="1"/>
    <col min="1797" max="1797" width="4.83333333333333" style="6" customWidth="1"/>
    <col min="1798" max="1798" width="11.1666666666667" style="6" customWidth="1"/>
    <col min="1799" max="1799" width="9" style="6" customWidth="1"/>
    <col min="1800" max="1800" width="11.1666666666667" style="6" customWidth="1"/>
    <col min="1801" max="1801" width="8.33333333333333" style="6" customWidth="1"/>
    <col min="1802" max="1802" width="7.83333333333333" style="6" customWidth="1"/>
    <col min="1803" max="1803" width="7.33333333333333" style="6" customWidth="1"/>
    <col min="1804" max="1804" width="7" style="6" customWidth="1"/>
    <col min="1805" max="1805" width="5.33333333333333" style="6" customWidth="1"/>
    <col min="1806" max="1806" width="10" style="6" customWidth="1"/>
    <col min="1807" max="1807" width="15" style="6" customWidth="1"/>
    <col min="1808" max="1808" width="7.66666666666667" style="6" customWidth="1"/>
    <col min="1809" max="2048" width="8.5" style="6"/>
    <col min="2049" max="2049" width="4.83333333333333" style="6" customWidth="1"/>
    <col min="2050" max="2050" width="12.1666666666667" style="6" customWidth="1"/>
    <col min="2051" max="2052" width="21.6666666666667" style="6" customWidth="1"/>
    <col min="2053" max="2053" width="4.83333333333333" style="6" customWidth="1"/>
    <col min="2054" max="2054" width="11.1666666666667" style="6" customWidth="1"/>
    <col min="2055" max="2055" width="9" style="6" customWidth="1"/>
    <col min="2056" max="2056" width="11.1666666666667" style="6" customWidth="1"/>
    <col min="2057" max="2057" width="8.33333333333333" style="6" customWidth="1"/>
    <col min="2058" max="2058" width="7.83333333333333" style="6" customWidth="1"/>
    <col min="2059" max="2059" width="7.33333333333333" style="6" customWidth="1"/>
    <col min="2060" max="2060" width="7" style="6" customWidth="1"/>
    <col min="2061" max="2061" width="5.33333333333333" style="6" customWidth="1"/>
    <col min="2062" max="2062" width="10" style="6" customWidth="1"/>
    <col min="2063" max="2063" width="15" style="6" customWidth="1"/>
    <col min="2064" max="2064" width="7.66666666666667" style="6" customWidth="1"/>
    <col min="2065" max="2304" width="8.5" style="6"/>
    <col min="2305" max="2305" width="4.83333333333333" style="6" customWidth="1"/>
    <col min="2306" max="2306" width="12.1666666666667" style="6" customWidth="1"/>
    <col min="2307" max="2308" width="21.6666666666667" style="6" customWidth="1"/>
    <col min="2309" max="2309" width="4.83333333333333" style="6" customWidth="1"/>
    <col min="2310" max="2310" width="11.1666666666667" style="6" customWidth="1"/>
    <col min="2311" max="2311" width="9" style="6" customWidth="1"/>
    <col min="2312" max="2312" width="11.1666666666667" style="6" customWidth="1"/>
    <col min="2313" max="2313" width="8.33333333333333" style="6" customWidth="1"/>
    <col min="2314" max="2314" width="7.83333333333333" style="6" customWidth="1"/>
    <col min="2315" max="2315" width="7.33333333333333" style="6" customWidth="1"/>
    <col min="2316" max="2316" width="7" style="6" customWidth="1"/>
    <col min="2317" max="2317" width="5.33333333333333" style="6" customWidth="1"/>
    <col min="2318" max="2318" width="10" style="6" customWidth="1"/>
    <col min="2319" max="2319" width="15" style="6" customWidth="1"/>
    <col min="2320" max="2320" width="7.66666666666667" style="6" customWidth="1"/>
    <col min="2321" max="2560" width="8.5" style="6"/>
    <col min="2561" max="2561" width="4.83333333333333" style="6" customWidth="1"/>
    <col min="2562" max="2562" width="12.1666666666667" style="6" customWidth="1"/>
    <col min="2563" max="2564" width="21.6666666666667" style="6" customWidth="1"/>
    <col min="2565" max="2565" width="4.83333333333333" style="6" customWidth="1"/>
    <col min="2566" max="2566" width="11.1666666666667" style="6" customWidth="1"/>
    <col min="2567" max="2567" width="9" style="6" customWidth="1"/>
    <col min="2568" max="2568" width="11.1666666666667" style="6" customWidth="1"/>
    <col min="2569" max="2569" width="8.33333333333333" style="6" customWidth="1"/>
    <col min="2570" max="2570" width="7.83333333333333" style="6" customWidth="1"/>
    <col min="2571" max="2571" width="7.33333333333333" style="6" customWidth="1"/>
    <col min="2572" max="2572" width="7" style="6" customWidth="1"/>
    <col min="2573" max="2573" width="5.33333333333333" style="6" customWidth="1"/>
    <col min="2574" max="2574" width="10" style="6" customWidth="1"/>
    <col min="2575" max="2575" width="15" style="6" customWidth="1"/>
    <col min="2576" max="2576" width="7.66666666666667" style="6" customWidth="1"/>
    <col min="2577" max="2816" width="8.5" style="6"/>
    <col min="2817" max="2817" width="4.83333333333333" style="6" customWidth="1"/>
    <col min="2818" max="2818" width="12.1666666666667" style="6" customWidth="1"/>
    <col min="2819" max="2820" width="21.6666666666667" style="6" customWidth="1"/>
    <col min="2821" max="2821" width="4.83333333333333" style="6" customWidth="1"/>
    <col min="2822" max="2822" width="11.1666666666667" style="6" customWidth="1"/>
    <col min="2823" max="2823" width="9" style="6" customWidth="1"/>
    <col min="2824" max="2824" width="11.1666666666667" style="6" customWidth="1"/>
    <col min="2825" max="2825" width="8.33333333333333" style="6" customWidth="1"/>
    <col min="2826" max="2826" width="7.83333333333333" style="6" customWidth="1"/>
    <col min="2827" max="2827" width="7.33333333333333" style="6" customWidth="1"/>
    <col min="2828" max="2828" width="7" style="6" customWidth="1"/>
    <col min="2829" max="2829" width="5.33333333333333" style="6" customWidth="1"/>
    <col min="2830" max="2830" width="10" style="6" customWidth="1"/>
    <col min="2831" max="2831" width="15" style="6" customWidth="1"/>
    <col min="2832" max="2832" width="7.66666666666667" style="6" customWidth="1"/>
    <col min="2833" max="3072" width="8.5" style="6"/>
    <col min="3073" max="3073" width="4.83333333333333" style="6" customWidth="1"/>
    <col min="3074" max="3074" width="12.1666666666667" style="6" customWidth="1"/>
    <col min="3075" max="3076" width="21.6666666666667" style="6" customWidth="1"/>
    <col min="3077" max="3077" width="4.83333333333333" style="6" customWidth="1"/>
    <col min="3078" max="3078" width="11.1666666666667" style="6" customWidth="1"/>
    <col min="3079" max="3079" width="9" style="6" customWidth="1"/>
    <col min="3080" max="3080" width="11.1666666666667" style="6" customWidth="1"/>
    <col min="3081" max="3081" width="8.33333333333333" style="6" customWidth="1"/>
    <col min="3082" max="3082" width="7.83333333333333" style="6" customWidth="1"/>
    <col min="3083" max="3083" width="7.33333333333333" style="6" customWidth="1"/>
    <col min="3084" max="3084" width="7" style="6" customWidth="1"/>
    <col min="3085" max="3085" width="5.33333333333333" style="6" customWidth="1"/>
    <col min="3086" max="3086" width="10" style="6" customWidth="1"/>
    <col min="3087" max="3087" width="15" style="6" customWidth="1"/>
    <col min="3088" max="3088" width="7.66666666666667" style="6" customWidth="1"/>
    <col min="3089" max="3328" width="8.5" style="6"/>
    <col min="3329" max="3329" width="4.83333333333333" style="6" customWidth="1"/>
    <col min="3330" max="3330" width="12.1666666666667" style="6" customWidth="1"/>
    <col min="3331" max="3332" width="21.6666666666667" style="6" customWidth="1"/>
    <col min="3333" max="3333" width="4.83333333333333" style="6" customWidth="1"/>
    <col min="3334" max="3334" width="11.1666666666667" style="6" customWidth="1"/>
    <col min="3335" max="3335" width="9" style="6" customWidth="1"/>
    <col min="3336" max="3336" width="11.1666666666667" style="6" customWidth="1"/>
    <col min="3337" max="3337" width="8.33333333333333" style="6" customWidth="1"/>
    <col min="3338" max="3338" width="7.83333333333333" style="6" customWidth="1"/>
    <col min="3339" max="3339" width="7.33333333333333" style="6" customWidth="1"/>
    <col min="3340" max="3340" width="7" style="6" customWidth="1"/>
    <col min="3341" max="3341" width="5.33333333333333" style="6" customWidth="1"/>
    <col min="3342" max="3342" width="10" style="6" customWidth="1"/>
    <col min="3343" max="3343" width="15" style="6" customWidth="1"/>
    <col min="3344" max="3344" width="7.66666666666667" style="6" customWidth="1"/>
    <col min="3345" max="3584" width="8.5" style="6"/>
    <col min="3585" max="3585" width="4.83333333333333" style="6" customWidth="1"/>
    <col min="3586" max="3586" width="12.1666666666667" style="6" customWidth="1"/>
    <col min="3587" max="3588" width="21.6666666666667" style="6" customWidth="1"/>
    <col min="3589" max="3589" width="4.83333333333333" style="6" customWidth="1"/>
    <col min="3590" max="3590" width="11.1666666666667" style="6" customWidth="1"/>
    <col min="3591" max="3591" width="9" style="6" customWidth="1"/>
    <col min="3592" max="3592" width="11.1666666666667" style="6" customWidth="1"/>
    <col min="3593" max="3593" width="8.33333333333333" style="6" customWidth="1"/>
    <col min="3594" max="3594" width="7.83333333333333" style="6" customWidth="1"/>
    <col min="3595" max="3595" width="7.33333333333333" style="6" customWidth="1"/>
    <col min="3596" max="3596" width="7" style="6" customWidth="1"/>
    <col min="3597" max="3597" width="5.33333333333333" style="6" customWidth="1"/>
    <col min="3598" max="3598" width="10" style="6" customWidth="1"/>
    <col min="3599" max="3599" width="15" style="6" customWidth="1"/>
    <col min="3600" max="3600" width="7.66666666666667" style="6" customWidth="1"/>
    <col min="3601" max="3840" width="8.5" style="6"/>
    <col min="3841" max="3841" width="4.83333333333333" style="6" customWidth="1"/>
    <col min="3842" max="3842" width="12.1666666666667" style="6" customWidth="1"/>
    <col min="3843" max="3844" width="21.6666666666667" style="6" customWidth="1"/>
    <col min="3845" max="3845" width="4.83333333333333" style="6" customWidth="1"/>
    <col min="3846" max="3846" width="11.1666666666667" style="6" customWidth="1"/>
    <col min="3847" max="3847" width="9" style="6" customWidth="1"/>
    <col min="3848" max="3848" width="11.1666666666667" style="6" customWidth="1"/>
    <col min="3849" max="3849" width="8.33333333333333" style="6" customWidth="1"/>
    <col min="3850" max="3850" width="7.83333333333333" style="6" customWidth="1"/>
    <col min="3851" max="3851" width="7.33333333333333" style="6" customWidth="1"/>
    <col min="3852" max="3852" width="7" style="6" customWidth="1"/>
    <col min="3853" max="3853" width="5.33333333333333" style="6" customWidth="1"/>
    <col min="3854" max="3854" width="10" style="6" customWidth="1"/>
    <col min="3855" max="3855" width="15" style="6" customWidth="1"/>
    <col min="3856" max="3856" width="7.66666666666667" style="6" customWidth="1"/>
    <col min="3857" max="4096" width="8.5" style="6"/>
    <col min="4097" max="4097" width="4.83333333333333" style="6" customWidth="1"/>
    <col min="4098" max="4098" width="12.1666666666667" style="6" customWidth="1"/>
    <col min="4099" max="4100" width="21.6666666666667" style="6" customWidth="1"/>
    <col min="4101" max="4101" width="4.83333333333333" style="6" customWidth="1"/>
    <col min="4102" max="4102" width="11.1666666666667" style="6" customWidth="1"/>
    <col min="4103" max="4103" width="9" style="6" customWidth="1"/>
    <col min="4104" max="4104" width="11.1666666666667" style="6" customWidth="1"/>
    <col min="4105" max="4105" width="8.33333333333333" style="6" customWidth="1"/>
    <col min="4106" max="4106" width="7.83333333333333" style="6" customWidth="1"/>
    <col min="4107" max="4107" width="7.33333333333333" style="6" customWidth="1"/>
    <col min="4108" max="4108" width="7" style="6" customWidth="1"/>
    <col min="4109" max="4109" width="5.33333333333333" style="6" customWidth="1"/>
    <col min="4110" max="4110" width="10" style="6" customWidth="1"/>
    <col min="4111" max="4111" width="15" style="6" customWidth="1"/>
    <col min="4112" max="4112" width="7.66666666666667" style="6" customWidth="1"/>
    <col min="4113" max="4352" width="8.5" style="6"/>
    <col min="4353" max="4353" width="4.83333333333333" style="6" customWidth="1"/>
    <col min="4354" max="4354" width="12.1666666666667" style="6" customWidth="1"/>
    <col min="4355" max="4356" width="21.6666666666667" style="6" customWidth="1"/>
    <col min="4357" max="4357" width="4.83333333333333" style="6" customWidth="1"/>
    <col min="4358" max="4358" width="11.1666666666667" style="6" customWidth="1"/>
    <col min="4359" max="4359" width="9" style="6" customWidth="1"/>
    <col min="4360" max="4360" width="11.1666666666667" style="6" customWidth="1"/>
    <col min="4361" max="4361" width="8.33333333333333" style="6" customWidth="1"/>
    <col min="4362" max="4362" width="7.83333333333333" style="6" customWidth="1"/>
    <col min="4363" max="4363" width="7.33333333333333" style="6" customWidth="1"/>
    <col min="4364" max="4364" width="7" style="6" customWidth="1"/>
    <col min="4365" max="4365" width="5.33333333333333" style="6" customWidth="1"/>
    <col min="4366" max="4366" width="10" style="6" customWidth="1"/>
    <col min="4367" max="4367" width="15" style="6" customWidth="1"/>
    <col min="4368" max="4368" width="7.66666666666667" style="6" customWidth="1"/>
    <col min="4369" max="4608" width="8.5" style="6"/>
    <col min="4609" max="4609" width="4.83333333333333" style="6" customWidth="1"/>
    <col min="4610" max="4610" width="12.1666666666667" style="6" customWidth="1"/>
    <col min="4611" max="4612" width="21.6666666666667" style="6" customWidth="1"/>
    <col min="4613" max="4613" width="4.83333333333333" style="6" customWidth="1"/>
    <col min="4614" max="4614" width="11.1666666666667" style="6" customWidth="1"/>
    <col min="4615" max="4615" width="9" style="6" customWidth="1"/>
    <col min="4616" max="4616" width="11.1666666666667" style="6" customWidth="1"/>
    <col min="4617" max="4617" width="8.33333333333333" style="6" customWidth="1"/>
    <col min="4618" max="4618" width="7.83333333333333" style="6" customWidth="1"/>
    <col min="4619" max="4619" width="7.33333333333333" style="6" customWidth="1"/>
    <col min="4620" max="4620" width="7" style="6" customWidth="1"/>
    <col min="4621" max="4621" width="5.33333333333333" style="6" customWidth="1"/>
    <col min="4622" max="4622" width="10" style="6" customWidth="1"/>
    <col min="4623" max="4623" width="15" style="6" customWidth="1"/>
    <col min="4624" max="4624" width="7.66666666666667" style="6" customWidth="1"/>
    <col min="4625" max="4864" width="8.5" style="6"/>
    <col min="4865" max="4865" width="4.83333333333333" style="6" customWidth="1"/>
    <col min="4866" max="4866" width="12.1666666666667" style="6" customWidth="1"/>
    <col min="4867" max="4868" width="21.6666666666667" style="6" customWidth="1"/>
    <col min="4869" max="4869" width="4.83333333333333" style="6" customWidth="1"/>
    <col min="4870" max="4870" width="11.1666666666667" style="6" customWidth="1"/>
    <col min="4871" max="4871" width="9" style="6" customWidth="1"/>
    <col min="4872" max="4872" width="11.1666666666667" style="6" customWidth="1"/>
    <col min="4873" max="4873" width="8.33333333333333" style="6" customWidth="1"/>
    <col min="4874" max="4874" width="7.83333333333333" style="6" customWidth="1"/>
    <col min="4875" max="4875" width="7.33333333333333" style="6" customWidth="1"/>
    <col min="4876" max="4876" width="7" style="6" customWidth="1"/>
    <col min="4877" max="4877" width="5.33333333333333" style="6" customWidth="1"/>
    <col min="4878" max="4878" width="10" style="6" customWidth="1"/>
    <col min="4879" max="4879" width="15" style="6" customWidth="1"/>
    <col min="4880" max="4880" width="7.66666666666667" style="6" customWidth="1"/>
    <col min="4881" max="5120" width="8.5" style="6"/>
    <col min="5121" max="5121" width="4.83333333333333" style="6" customWidth="1"/>
    <col min="5122" max="5122" width="12.1666666666667" style="6" customWidth="1"/>
    <col min="5123" max="5124" width="21.6666666666667" style="6" customWidth="1"/>
    <col min="5125" max="5125" width="4.83333333333333" style="6" customWidth="1"/>
    <col min="5126" max="5126" width="11.1666666666667" style="6" customWidth="1"/>
    <col min="5127" max="5127" width="9" style="6" customWidth="1"/>
    <col min="5128" max="5128" width="11.1666666666667" style="6" customWidth="1"/>
    <col min="5129" max="5129" width="8.33333333333333" style="6" customWidth="1"/>
    <col min="5130" max="5130" width="7.83333333333333" style="6" customWidth="1"/>
    <col min="5131" max="5131" width="7.33333333333333" style="6" customWidth="1"/>
    <col min="5132" max="5132" width="7" style="6" customWidth="1"/>
    <col min="5133" max="5133" width="5.33333333333333" style="6" customWidth="1"/>
    <col min="5134" max="5134" width="10" style="6" customWidth="1"/>
    <col min="5135" max="5135" width="15" style="6" customWidth="1"/>
    <col min="5136" max="5136" width="7.66666666666667" style="6" customWidth="1"/>
    <col min="5137" max="5376" width="8.5" style="6"/>
    <col min="5377" max="5377" width="4.83333333333333" style="6" customWidth="1"/>
    <col min="5378" max="5378" width="12.1666666666667" style="6" customWidth="1"/>
    <col min="5379" max="5380" width="21.6666666666667" style="6" customWidth="1"/>
    <col min="5381" max="5381" width="4.83333333333333" style="6" customWidth="1"/>
    <col min="5382" max="5382" width="11.1666666666667" style="6" customWidth="1"/>
    <col min="5383" max="5383" width="9" style="6" customWidth="1"/>
    <col min="5384" max="5384" width="11.1666666666667" style="6" customWidth="1"/>
    <col min="5385" max="5385" width="8.33333333333333" style="6" customWidth="1"/>
    <col min="5386" max="5386" width="7.83333333333333" style="6" customWidth="1"/>
    <col min="5387" max="5387" width="7.33333333333333" style="6" customWidth="1"/>
    <col min="5388" max="5388" width="7" style="6" customWidth="1"/>
    <col min="5389" max="5389" width="5.33333333333333" style="6" customWidth="1"/>
    <col min="5390" max="5390" width="10" style="6" customWidth="1"/>
    <col min="5391" max="5391" width="15" style="6" customWidth="1"/>
    <col min="5392" max="5392" width="7.66666666666667" style="6" customWidth="1"/>
    <col min="5393" max="5632" width="8.5" style="6"/>
    <col min="5633" max="5633" width="4.83333333333333" style="6" customWidth="1"/>
    <col min="5634" max="5634" width="12.1666666666667" style="6" customWidth="1"/>
    <col min="5635" max="5636" width="21.6666666666667" style="6" customWidth="1"/>
    <col min="5637" max="5637" width="4.83333333333333" style="6" customWidth="1"/>
    <col min="5638" max="5638" width="11.1666666666667" style="6" customWidth="1"/>
    <col min="5639" max="5639" width="9" style="6" customWidth="1"/>
    <col min="5640" max="5640" width="11.1666666666667" style="6" customWidth="1"/>
    <col min="5641" max="5641" width="8.33333333333333" style="6" customWidth="1"/>
    <col min="5642" max="5642" width="7.83333333333333" style="6" customWidth="1"/>
    <col min="5643" max="5643" width="7.33333333333333" style="6" customWidth="1"/>
    <col min="5644" max="5644" width="7" style="6" customWidth="1"/>
    <col min="5645" max="5645" width="5.33333333333333" style="6" customWidth="1"/>
    <col min="5646" max="5646" width="10" style="6" customWidth="1"/>
    <col min="5647" max="5647" width="15" style="6" customWidth="1"/>
    <col min="5648" max="5648" width="7.66666666666667" style="6" customWidth="1"/>
    <col min="5649" max="5888" width="8.5" style="6"/>
    <col min="5889" max="5889" width="4.83333333333333" style="6" customWidth="1"/>
    <col min="5890" max="5890" width="12.1666666666667" style="6" customWidth="1"/>
    <col min="5891" max="5892" width="21.6666666666667" style="6" customWidth="1"/>
    <col min="5893" max="5893" width="4.83333333333333" style="6" customWidth="1"/>
    <col min="5894" max="5894" width="11.1666666666667" style="6" customWidth="1"/>
    <col min="5895" max="5895" width="9" style="6" customWidth="1"/>
    <col min="5896" max="5896" width="11.1666666666667" style="6" customWidth="1"/>
    <col min="5897" max="5897" width="8.33333333333333" style="6" customWidth="1"/>
    <col min="5898" max="5898" width="7.83333333333333" style="6" customWidth="1"/>
    <col min="5899" max="5899" width="7.33333333333333" style="6" customWidth="1"/>
    <col min="5900" max="5900" width="7" style="6" customWidth="1"/>
    <col min="5901" max="5901" width="5.33333333333333" style="6" customWidth="1"/>
    <col min="5902" max="5902" width="10" style="6" customWidth="1"/>
    <col min="5903" max="5903" width="15" style="6" customWidth="1"/>
    <col min="5904" max="5904" width="7.66666666666667" style="6" customWidth="1"/>
    <col min="5905" max="6144" width="8.5" style="6"/>
    <col min="6145" max="6145" width="4.83333333333333" style="6" customWidth="1"/>
    <col min="6146" max="6146" width="12.1666666666667" style="6" customWidth="1"/>
    <col min="6147" max="6148" width="21.6666666666667" style="6" customWidth="1"/>
    <col min="6149" max="6149" width="4.83333333333333" style="6" customWidth="1"/>
    <col min="6150" max="6150" width="11.1666666666667" style="6" customWidth="1"/>
    <col min="6151" max="6151" width="9" style="6" customWidth="1"/>
    <col min="6152" max="6152" width="11.1666666666667" style="6" customWidth="1"/>
    <col min="6153" max="6153" width="8.33333333333333" style="6" customWidth="1"/>
    <col min="6154" max="6154" width="7.83333333333333" style="6" customWidth="1"/>
    <col min="6155" max="6155" width="7.33333333333333" style="6" customWidth="1"/>
    <col min="6156" max="6156" width="7" style="6" customWidth="1"/>
    <col min="6157" max="6157" width="5.33333333333333" style="6" customWidth="1"/>
    <col min="6158" max="6158" width="10" style="6" customWidth="1"/>
    <col min="6159" max="6159" width="15" style="6" customWidth="1"/>
    <col min="6160" max="6160" width="7.66666666666667" style="6" customWidth="1"/>
    <col min="6161" max="6400" width="8.5" style="6"/>
    <col min="6401" max="6401" width="4.83333333333333" style="6" customWidth="1"/>
    <col min="6402" max="6402" width="12.1666666666667" style="6" customWidth="1"/>
    <col min="6403" max="6404" width="21.6666666666667" style="6" customWidth="1"/>
    <col min="6405" max="6405" width="4.83333333333333" style="6" customWidth="1"/>
    <col min="6406" max="6406" width="11.1666666666667" style="6" customWidth="1"/>
    <col min="6407" max="6407" width="9" style="6" customWidth="1"/>
    <col min="6408" max="6408" width="11.1666666666667" style="6" customWidth="1"/>
    <col min="6409" max="6409" width="8.33333333333333" style="6" customWidth="1"/>
    <col min="6410" max="6410" width="7.83333333333333" style="6" customWidth="1"/>
    <col min="6411" max="6411" width="7.33333333333333" style="6" customWidth="1"/>
    <col min="6412" max="6412" width="7" style="6" customWidth="1"/>
    <col min="6413" max="6413" width="5.33333333333333" style="6" customWidth="1"/>
    <col min="6414" max="6414" width="10" style="6" customWidth="1"/>
    <col min="6415" max="6415" width="15" style="6" customWidth="1"/>
    <col min="6416" max="6416" width="7.66666666666667" style="6" customWidth="1"/>
    <col min="6417" max="6656" width="8.5" style="6"/>
    <col min="6657" max="6657" width="4.83333333333333" style="6" customWidth="1"/>
    <col min="6658" max="6658" width="12.1666666666667" style="6" customWidth="1"/>
    <col min="6659" max="6660" width="21.6666666666667" style="6" customWidth="1"/>
    <col min="6661" max="6661" width="4.83333333333333" style="6" customWidth="1"/>
    <col min="6662" max="6662" width="11.1666666666667" style="6" customWidth="1"/>
    <col min="6663" max="6663" width="9" style="6" customWidth="1"/>
    <col min="6664" max="6664" width="11.1666666666667" style="6" customWidth="1"/>
    <col min="6665" max="6665" width="8.33333333333333" style="6" customWidth="1"/>
    <col min="6666" max="6666" width="7.83333333333333" style="6" customWidth="1"/>
    <col min="6667" max="6667" width="7.33333333333333" style="6" customWidth="1"/>
    <col min="6668" max="6668" width="7" style="6" customWidth="1"/>
    <col min="6669" max="6669" width="5.33333333333333" style="6" customWidth="1"/>
    <col min="6670" max="6670" width="10" style="6" customWidth="1"/>
    <col min="6671" max="6671" width="15" style="6" customWidth="1"/>
    <col min="6672" max="6672" width="7.66666666666667" style="6" customWidth="1"/>
    <col min="6673" max="6912" width="8.5" style="6"/>
    <col min="6913" max="6913" width="4.83333333333333" style="6" customWidth="1"/>
    <col min="6914" max="6914" width="12.1666666666667" style="6" customWidth="1"/>
    <col min="6915" max="6916" width="21.6666666666667" style="6" customWidth="1"/>
    <col min="6917" max="6917" width="4.83333333333333" style="6" customWidth="1"/>
    <col min="6918" max="6918" width="11.1666666666667" style="6" customWidth="1"/>
    <col min="6919" max="6919" width="9" style="6" customWidth="1"/>
    <col min="6920" max="6920" width="11.1666666666667" style="6" customWidth="1"/>
    <col min="6921" max="6921" width="8.33333333333333" style="6" customWidth="1"/>
    <col min="6922" max="6922" width="7.83333333333333" style="6" customWidth="1"/>
    <col min="6923" max="6923" width="7.33333333333333" style="6" customWidth="1"/>
    <col min="6924" max="6924" width="7" style="6" customWidth="1"/>
    <col min="6925" max="6925" width="5.33333333333333" style="6" customWidth="1"/>
    <col min="6926" max="6926" width="10" style="6" customWidth="1"/>
    <col min="6927" max="6927" width="15" style="6" customWidth="1"/>
    <col min="6928" max="6928" width="7.66666666666667" style="6" customWidth="1"/>
    <col min="6929" max="7168" width="8.5" style="6"/>
    <col min="7169" max="7169" width="4.83333333333333" style="6" customWidth="1"/>
    <col min="7170" max="7170" width="12.1666666666667" style="6" customWidth="1"/>
    <col min="7171" max="7172" width="21.6666666666667" style="6" customWidth="1"/>
    <col min="7173" max="7173" width="4.83333333333333" style="6" customWidth="1"/>
    <col min="7174" max="7174" width="11.1666666666667" style="6" customWidth="1"/>
    <col min="7175" max="7175" width="9" style="6" customWidth="1"/>
    <col min="7176" max="7176" width="11.1666666666667" style="6" customWidth="1"/>
    <col min="7177" max="7177" width="8.33333333333333" style="6" customWidth="1"/>
    <col min="7178" max="7178" width="7.83333333333333" style="6" customWidth="1"/>
    <col min="7179" max="7179" width="7.33333333333333" style="6" customWidth="1"/>
    <col min="7180" max="7180" width="7" style="6" customWidth="1"/>
    <col min="7181" max="7181" width="5.33333333333333" style="6" customWidth="1"/>
    <col min="7182" max="7182" width="10" style="6" customWidth="1"/>
    <col min="7183" max="7183" width="15" style="6" customWidth="1"/>
    <col min="7184" max="7184" width="7.66666666666667" style="6" customWidth="1"/>
    <col min="7185" max="7424" width="8.5" style="6"/>
    <col min="7425" max="7425" width="4.83333333333333" style="6" customWidth="1"/>
    <col min="7426" max="7426" width="12.1666666666667" style="6" customWidth="1"/>
    <col min="7427" max="7428" width="21.6666666666667" style="6" customWidth="1"/>
    <col min="7429" max="7429" width="4.83333333333333" style="6" customWidth="1"/>
    <col min="7430" max="7430" width="11.1666666666667" style="6" customWidth="1"/>
    <col min="7431" max="7431" width="9" style="6" customWidth="1"/>
    <col min="7432" max="7432" width="11.1666666666667" style="6" customWidth="1"/>
    <col min="7433" max="7433" width="8.33333333333333" style="6" customWidth="1"/>
    <col min="7434" max="7434" width="7.83333333333333" style="6" customWidth="1"/>
    <col min="7435" max="7435" width="7.33333333333333" style="6" customWidth="1"/>
    <col min="7436" max="7436" width="7" style="6" customWidth="1"/>
    <col min="7437" max="7437" width="5.33333333333333" style="6" customWidth="1"/>
    <col min="7438" max="7438" width="10" style="6" customWidth="1"/>
    <col min="7439" max="7439" width="15" style="6" customWidth="1"/>
    <col min="7440" max="7440" width="7.66666666666667" style="6" customWidth="1"/>
    <col min="7441" max="7680" width="8.5" style="6"/>
    <col min="7681" max="7681" width="4.83333333333333" style="6" customWidth="1"/>
    <col min="7682" max="7682" width="12.1666666666667" style="6" customWidth="1"/>
    <col min="7683" max="7684" width="21.6666666666667" style="6" customWidth="1"/>
    <col min="7685" max="7685" width="4.83333333333333" style="6" customWidth="1"/>
    <col min="7686" max="7686" width="11.1666666666667" style="6" customWidth="1"/>
    <col min="7687" max="7687" width="9" style="6" customWidth="1"/>
    <col min="7688" max="7688" width="11.1666666666667" style="6" customWidth="1"/>
    <col min="7689" max="7689" width="8.33333333333333" style="6" customWidth="1"/>
    <col min="7690" max="7690" width="7.83333333333333" style="6" customWidth="1"/>
    <col min="7691" max="7691" width="7.33333333333333" style="6" customWidth="1"/>
    <col min="7692" max="7692" width="7" style="6" customWidth="1"/>
    <col min="7693" max="7693" width="5.33333333333333" style="6" customWidth="1"/>
    <col min="7694" max="7694" width="10" style="6" customWidth="1"/>
    <col min="7695" max="7695" width="15" style="6" customWidth="1"/>
    <col min="7696" max="7696" width="7.66666666666667" style="6" customWidth="1"/>
    <col min="7697" max="7936" width="8.5" style="6"/>
    <col min="7937" max="7937" width="4.83333333333333" style="6" customWidth="1"/>
    <col min="7938" max="7938" width="12.1666666666667" style="6" customWidth="1"/>
    <col min="7939" max="7940" width="21.6666666666667" style="6" customWidth="1"/>
    <col min="7941" max="7941" width="4.83333333333333" style="6" customWidth="1"/>
    <col min="7942" max="7942" width="11.1666666666667" style="6" customWidth="1"/>
    <col min="7943" max="7943" width="9" style="6" customWidth="1"/>
    <col min="7944" max="7944" width="11.1666666666667" style="6" customWidth="1"/>
    <col min="7945" max="7945" width="8.33333333333333" style="6" customWidth="1"/>
    <col min="7946" max="7946" width="7.83333333333333" style="6" customWidth="1"/>
    <col min="7947" max="7947" width="7.33333333333333" style="6" customWidth="1"/>
    <col min="7948" max="7948" width="7" style="6" customWidth="1"/>
    <col min="7949" max="7949" width="5.33333333333333" style="6" customWidth="1"/>
    <col min="7950" max="7950" width="10" style="6" customWidth="1"/>
    <col min="7951" max="7951" width="15" style="6" customWidth="1"/>
    <col min="7952" max="7952" width="7.66666666666667" style="6" customWidth="1"/>
    <col min="7953" max="8192" width="8.5" style="6"/>
    <col min="8193" max="8193" width="4.83333333333333" style="6" customWidth="1"/>
    <col min="8194" max="8194" width="12.1666666666667" style="6" customWidth="1"/>
    <col min="8195" max="8196" width="21.6666666666667" style="6" customWidth="1"/>
    <col min="8197" max="8197" width="4.83333333333333" style="6" customWidth="1"/>
    <col min="8198" max="8198" width="11.1666666666667" style="6" customWidth="1"/>
    <col min="8199" max="8199" width="9" style="6" customWidth="1"/>
    <col min="8200" max="8200" width="11.1666666666667" style="6" customWidth="1"/>
    <col min="8201" max="8201" width="8.33333333333333" style="6" customWidth="1"/>
    <col min="8202" max="8202" width="7.83333333333333" style="6" customWidth="1"/>
    <col min="8203" max="8203" width="7.33333333333333" style="6" customWidth="1"/>
    <col min="8204" max="8204" width="7" style="6" customWidth="1"/>
    <col min="8205" max="8205" width="5.33333333333333" style="6" customWidth="1"/>
    <col min="8206" max="8206" width="10" style="6" customWidth="1"/>
    <col min="8207" max="8207" width="15" style="6" customWidth="1"/>
    <col min="8208" max="8208" width="7.66666666666667" style="6" customWidth="1"/>
    <col min="8209" max="8448" width="8.5" style="6"/>
    <col min="8449" max="8449" width="4.83333333333333" style="6" customWidth="1"/>
    <col min="8450" max="8450" width="12.1666666666667" style="6" customWidth="1"/>
    <col min="8451" max="8452" width="21.6666666666667" style="6" customWidth="1"/>
    <col min="8453" max="8453" width="4.83333333333333" style="6" customWidth="1"/>
    <col min="8454" max="8454" width="11.1666666666667" style="6" customWidth="1"/>
    <col min="8455" max="8455" width="9" style="6" customWidth="1"/>
    <col min="8456" max="8456" width="11.1666666666667" style="6" customWidth="1"/>
    <col min="8457" max="8457" width="8.33333333333333" style="6" customWidth="1"/>
    <col min="8458" max="8458" width="7.83333333333333" style="6" customWidth="1"/>
    <col min="8459" max="8459" width="7.33333333333333" style="6" customWidth="1"/>
    <col min="8460" max="8460" width="7" style="6" customWidth="1"/>
    <col min="8461" max="8461" width="5.33333333333333" style="6" customWidth="1"/>
    <col min="8462" max="8462" width="10" style="6" customWidth="1"/>
    <col min="8463" max="8463" width="15" style="6" customWidth="1"/>
    <col min="8464" max="8464" width="7.66666666666667" style="6" customWidth="1"/>
    <col min="8465" max="8704" width="8.5" style="6"/>
    <col min="8705" max="8705" width="4.83333333333333" style="6" customWidth="1"/>
    <col min="8706" max="8706" width="12.1666666666667" style="6" customWidth="1"/>
    <col min="8707" max="8708" width="21.6666666666667" style="6" customWidth="1"/>
    <col min="8709" max="8709" width="4.83333333333333" style="6" customWidth="1"/>
    <col min="8710" max="8710" width="11.1666666666667" style="6" customWidth="1"/>
    <col min="8711" max="8711" width="9" style="6" customWidth="1"/>
    <col min="8712" max="8712" width="11.1666666666667" style="6" customWidth="1"/>
    <col min="8713" max="8713" width="8.33333333333333" style="6" customWidth="1"/>
    <col min="8714" max="8714" width="7.83333333333333" style="6" customWidth="1"/>
    <col min="8715" max="8715" width="7.33333333333333" style="6" customWidth="1"/>
    <col min="8716" max="8716" width="7" style="6" customWidth="1"/>
    <col min="8717" max="8717" width="5.33333333333333" style="6" customWidth="1"/>
    <col min="8718" max="8718" width="10" style="6" customWidth="1"/>
    <col min="8719" max="8719" width="15" style="6" customWidth="1"/>
    <col min="8720" max="8720" width="7.66666666666667" style="6" customWidth="1"/>
    <col min="8721" max="8960" width="8.5" style="6"/>
    <col min="8961" max="8961" width="4.83333333333333" style="6" customWidth="1"/>
    <col min="8962" max="8962" width="12.1666666666667" style="6" customWidth="1"/>
    <col min="8963" max="8964" width="21.6666666666667" style="6" customWidth="1"/>
    <col min="8965" max="8965" width="4.83333333333333" style="6" customWidth="1"/>
    <col min="8966" max="8966" width="11.1666666666667" style="6" customWidth="1"/>
    <col min="8967" max="8967" width="9" style="6" customWidth="1"/>
    <col min="8968" max="8968" width="11.1666666666667" style="6" customWidth="1"/>
    <col min="8969" max="8969" width="8.33333333333333" style="6" customWidth="1"/>
    <col min="8970" max="8970" width="7.83333333333333" style="6" customWidth="1"/>
    <col min="8971" max="8971" width="7.33333333333333" style="6" customWidth="1"/>
    <col min="8972" max="8972" width="7" style="6" customWidth="1"/>
    <col min="8973" max="8973" width="5.33333333333333" style="6" customWidth="1"/>
    <col min="8974" max="8974" width="10" style="6" customWidth="1"/>
    <col min="8975" max="8975" width="15" style="6" customWidth="1"/>
    <col min="8976" max="8976" width="7.66666666666667" style="6" customWidth="1"/>
    <col min="8977" max="9216" width="8.5" style="6"/>
    <col min="9217" max="9217" width="4.83333333333333" style="6" customWidth="1"/>
    <col min="9218" max="9218" width="12.1666666666667" style="6" customWidth="1"/>
    <col min="9219" max="9220" width="21.6666666666667" style="6" customWidth="1"/>
    <col min="9221" max="9221" width="4.83333333333333" style="6" customWidth="1"/>
    <col min="9222" max="9222" width="11.1666666666667" style="6" customWidth="1"/>
    <col min="9223" max="9223" width="9" style="6" customWidth="1"/>
    <col min="9224" max="9224" width="11.1666666666667" style="6" customWidth="1"/>
    <col min="9225" max="9225" width="8.33333333333333" style="6" customWidth="1"/>
    <col min="9226" max="9226" width="7.83333333333333" style="6" customWidth="1"/>
    <col min="9227" max="9227" width="7.33333333333333" style="6" customWidth="1"/>
    <col min="9228" max="9228" width="7" style="6" customWidth="1"/>
    <col min="9229" max="9229" width="5.33333333333333" style="6" customWidth="1"/>
    <col min="9230" max="9230" width="10" style="6" customWidth="1"/>
    <col min="9231" max="9231" width="15" style="6" customWidth="1"/>
    <col min="9232" max="9232" width="7.66666666666667" style="6" customWidth="1"/>
    <col min="9233" max="9472" width="8.5" style="6"/>
    <col min="9473" max="9473" width="4.83333333333333" style="6" customWidth="1"/>
    <col min="9474" max="9474" width="12.1666666666667" style="6" customWidth="1"/>
    <col min="9475" max="9476" width="21.6666666666667" style="6" customWidth="1"/>
    <col min="9477" max="9477" width="4.83333333333333" style="6" customWidth="1"/>
    <col min="9478" max="9478" width="11.1666666666667" style="6" customWidth="1"/>
    <col min="9479" max="9479" width="9" style="6" customWidth="1"/>
    <col min="9480" max="9480" width="11.1666666666667" style="6" customWidth="1"/>
    <col min="9481" max="9481" width="8.33333333333333" style="6" customWidth="1"/>
    <col min="9482" max="9482" width="7.83333333333333" style="6" customWidth="1"/>
    <col min="9483" max="9483" width="7.33333333333333" style="6" customWidth="1"/>
    <col min="9484" max="9484" width="7" style="6" customWidth="1"/>
    <col min="9485" max="9485" width="5.33333333333333" style="6" customWidth="1"/>
    <col min="9486" max="9486" width="10" style="6" customWidth="1"/>
    <col min="9487" max="9487" width="15" style="6" customWidth="1"/>
    <col min="9488" max="9488" width="7.66666666666667" style="6" customWidth="1"/>
    <col min="9489" max="9728" width="8.5" style="6"/>
    <col min="9729" max="9729" width="4.83333333333333" style="6" customWidth="1"/>
    <col min="9730" max="9730" width="12.1666666666667" style="6" customWidth="1"/>
    <col min="9731" max="9732" width="21.6666666666667" style="6" customWidth="1"/>
    <col min="9733" max="9733" width="4.83333333333333" style="6" customWidth="1"/>
    <col min="9734" max="9734" width="11.1666666666667" style="6" customWidth="1"/>
    <col min="9735" max="9735" width="9" style="6" customWidth="1"/>
    <col min="9736" max="9736" width="11.1666666666667" style="6" customWidth="1"/>
    <col min="9737" max="9737" width="8.33333333333333" style="6" customWidth="1"/>
    <col min="9738" max="9738" width="7.83333333333333" style="6" customWidth="1"/>
    <col min="9739" max="9739" width="7.33333333333333" style="6" customWidth="1"/>
    <col min="9740" max="9740" width="7" style="6" customWidth="1"/>
    <col min="9741" max="9741" width="5.33333333333333" style="6" customWidth="1"/>
    <col min="9742" max="9742" width="10" style="6" customWidth="1"/>
    <col min="9743" max="9743" width="15" style="6" customWidth="1"/>
    <col min="9744" max="9744" width="7.66666666666667" style="6" customWidth="1"/>
    <col min="9745" max="9984" width="8.5" style="6"/>
    <col min="9985" max="9985" width="4.83333333333333" style="6" customWidth="1"/>
    <col min="9986" max="9986" width="12.1666666666667" style="6" customWidth="1"/>
    <col min="9987" max="9988" width="21.6666666666667" style="6" customWidth="1"/>
    <col min="9989" max="9989" width="4.83333333333333" style="6" customWidth="1"/>
    <col min="9990" max="9990" width="11.1666666666667" style="6" customWidth="1"/>
    <col min="9991" max="9991" width="9" style="6" customWidth="1"/>
    <col min="9992" max="9992" width="11.1666666666667" style="6" customWidth="1"/>
    <col min="9993" max="9993" width="8.33333333333333" style="6" customWidth="1"/>
    <col min="9994" max="9994" width="7.83333333333333" style="6" customWidth="1"/>
    <col min="9995" max="9995" width="7.33333333333333" style="6" customWidth="1"/>
    <col min="9996" max="9996" width="7" style="6" customWidth="1"/>
    <col min="9997" max="9997" width="5.33333333333333" style="6" customWidth="1"/>
    <col min="9998" max="9998" width="10" style="6" customWidth="1"/>
    <col min="9999" max="9999" width="15" style="6" customWidth="1"/>
    <col min="10000" max="10000" width="7.66666666666667" style="6" customWidth="1"/>
    <col min="10001" max="10240" width="8.5" style="6"/>
    <col min="10241" max="10241" width="4.83333333333333" style="6" customWidth="1"/>
    <col min="10242" max="10242" width="12.1666666666667" style="6" customWidth="1"/>
    <col min="10243" max="10244" width="21.6666666666667" style="6" customWidth="1"/>
    <col min="10245" max="10245" width="4.83333333333333" style="6" customWidth="1"/>
    <col min="10246" max="10246" width="11.1666666666667" style="6" customWidth="1"/>
    <col min="10247" max="10247" width="9" style="6" customWidth="1"/>
    <col min="10248" max="10248" width="11.1666666666667" style="6" customWidth="1"/>
    <col min="10249" max="10249" width="8.33333333333333" style="6" customWidth="1"/>
    <col min="10250" max="10250" width="7.83333333333333" style="6" customWidth="1"/>
    <col min="10251" max="10251" width="7.33333333333333" style="6" customWidth="1"/>
    <col min="10252" max="10252" width="7" style="6" customWidth="1"/>
    <col min="10253" max="10253" width="5.33333333333333" style="6" customWidth="1"/>
    <col min="10254" max="10254" width="10" style="6" customWidth="1"/>
    <col min="10255" max="10255" width="15" style="6" customWidth="1"/>
    <col min="10256" max="10256" width="7.66666666666667" style="6" customWidth="1"/>
    <col min="10257" max="10496" width="8.5" style="6"/>
    <col min="10497" max="10497" width="4.83333333333333" style="6" customWidth="1"/>
    <col min="10498" max="10498" width="12.1666666666667" style="6" customWidth="1"/>
    <col min="10499" max="10500" width="21.6666666666667" style="6" customWidth="1"/>
    <col min="10501" max="10501" width="4.83333333333333" style="6" customWidth="1"/>
    <col min="10502" max="10502" width="11.1666666666667" style="6" customWidth="1"/>
    <col min="10503" max="10503" width="9" style="6" customWidth="1"/>
    <col min="10504" max="10504" width="11.1666666666667" style="6" customWidth="1"/>
    <col min="10505" max="10505" width="8.33333333333333" style="6" customWidth="1"/>
    <col min="10506" max="10506" width="7.83333333333333" style="6" customWidth="1"/>
    <col min="10507" max="10507" width="7.33333333333333" style="6" customWidth="1"/>
    <col min="10508" max="10508" width="7" style="6" customWidth="1"/>
    <col min="10509" max="10509" width="5.33333333333333" style="6" customWidth="1"/>
    <col min="10510" max="10510" width="10" style="6" customWidth="1"/>
    <col min="10511" max="10511" width="15" style="6" customWidth="1"/>
    <col min="10512" max="10512" width="7.66666666666667" style="6" customWidth="1"/>
    <col min="10513" max="10752" width="8.5" style="6"/>
    <col min="10753" max="10753" width="4.83333333333333" style="6" customWidth="1"/>
    <col min="10754" max="10754" width="12.1666666666667" style="6" customWidth="1"/>
    <col min="10755" max="10756" width="21.6666666666667" style="6" customWidth="1"/>
    <col min="10757" max="10757" width="4.83333333333333" style="6" customWidth="1"/>
    <col min="10758" max="10758" width="11.1666666666667" style="6" customWidth="1"/>
    <col min="10759" max="10759" width="9" style="6" customWidth="1"/>
    <col min="10760" max="10760" width="11.1666666666667" style="6" customWidth="1"/>
    <col min="10761" max="10761" width="8.33333333333333" style="6" customWidth="1"/>
    <col min="10762" max="10762" width="7.83333333333333" style="6" customWidth="1"/>
    <col min="10763" max="10763" width="7.33333333333333" style="6" customWidth="1"/>
    <col min="10764" max="10764" width="7" style="6" customWidth="1"/>
    <col min="10765" max="10765" width="5.33333333333333" style="6" customWidth="1"/>
    <col min="10766" max="10766" width="10" style="6" customWidth="1"/>
    <col min="10767" max="10767" width="15" style="6" customWidth="1"/>
    <col min="10768" max="10768" width="7.66666666666667" style="6" customWidth="1"/>
    <col min="10769" max="11008" width="8.5" style="6"/>
    <col min="11009" max="11009" width="4.83333333333333" style="6" customWidth="1"/>
    <col min="11010" max="11010" width="12.1666666666667" style="6" customWidth="1"/>
    <col min="11011" max="11012" width="21.6666666666667" style="6" customWidth="1"/>
    <col min="11013" max="11013" width="4.83333333333333" style="6" customWidth="1"/>
    <col min="11014" max="11014" width="11.1666666666667" style="6" customWidth="1"/>
    <col min="11015" max="11015" width="9" style="6" customWidth="1"/>
    <col min="11016" max="11016" width="11.1666666666667" style="6" customWidth="1"/>
    <col min="11017" max="11017" width="8.33333333333333" style="6" customWidth="1"/>
    <col min="11018" max="11018" width="7.83333333333333" style="6" customWidth="1"/>
    <col min="11019" max="11019" width="7.33333333333333" style="6" customWidth="1"/>
    <col min="11020" max="11020" width="7" style="6" customWidth="1"/>
    <col min="11021" max="11021" width="5.33333333333333" style="6" customWidth="1"/>
    <col min="11022" max="11022" width="10" style="6" customWidth="1"/>
    <col min="11023" max="11023" width="15" style="6" customWidth="1"/>
    <col min="11024" max="11024" width="7.66666666666667" style="6" customWidth="1"/>
    <col min="11025" max="11264" width="8.5" style="6"/>
    <col min="11265" max="11265" width="4.83333333333333" style="6" customWidth="1"/>
    <col min="11266" max="11266" width="12.1666666666667" style="6" customWidth="1"/>
    <col min="11267" max="11268" width="21.6666666666667" style="6" customWidth="1"/>
    <col min="11269" max="11269" width="4.83333333333333" style="6" customWidth="1"/>
    <col min="11270" max="11270" width="11.1666666666667" style="6" customWidth="1"/>
    <col min="11271" max="11271" width="9" style="6" customWidth="1"/>
    <col min="11272" max="11272" width="11.1666666666667" style="6" customWidth="1"/>
    <col min="11273" max="11273" width="8.33333333333333" style="6" customWidth="1"/>
    <col min="11274" max="11274" width="7.83333333333333" style="6" customWidth="1"/>
    <col min="11275" max="11275" width="7.33333333333333" style="6" customWidth="1"/>
    <col min="11276" max="11276" width="7" style="6" customWidth="1"/>
    <col min="11277" max="11277" width="5.33333333333333" style="6" customWidth="1"/>
    <col min="11278" max="11278" width="10" style="6" customWidth="1"/>
    <col min="11279" max="11279" width="15" style="6" customWidth="1"/>
    <col min="11280" max="11280" width="7.66666666666667" style="6" customWidth="1"/>
    <col min="11281" max="11520" width="8.5" style="6"/>
    <col min="11521" max="11521" width="4.83333333333333" style="6" customWidth="1"/>
    <col min="11522" max="11522" width="12.1666666666667" style="6" customWidth="1"/>
    <col min="11523" max="11524" width="21.6666666666667" style="6" customWidth="1"/>
    <col min="11525" max="11525" width="4.83333333333333" style="6" customWidth="1"/>
    <col min="11526" max="11526" width="11.1666666666667" style="6" customWidth="1"/>
    <col min="11527" max="11527" width="9" style="6" customWidth="1"/>
    <col min="11528" max="11528" width="11.1666666666667" style="6" customWidth="1"/>
    <col min="11529" max="11529" width="8.33333333333333" style="6" customWidth="1"/>
    <col min="11530" max="11530" width="7.83333333333333" style="6" customWidth="1"/>
    <col min="11531" max="11531" width="7.33333333333333" style="6" customWidth="1"/>
    <col min="11532" max="11532" width="7" style="6" customWidth="1"/>
    <col min="11533" max="11533" width="5.33333333333333" style="6" customWidth="1"/>
    <col min="11534" max="11534" width="10" style="6" customWidth="1"/>
    <col min="11535" max="11535" width="15" style="6" customWidth="1"/>
    <col min="11536" max="11536" width="7.66666666666667" style="6" customWidth="1"/>
    <col min="11537" max="11776" width="8.5" style="6"/>
    <col min="11777" max="11777" width="4.83333333333333" style="6" customWidth="1"/>
    <col min="11778" max="11778" width="12.1666666666667" style="6" customWidth="1"/>
    <col min="11779" max="11780" width="21.6666666666667" style="6" customWidth="1"/>
    <col min="11781" max="11781" width="4.83333333333333" style="6" customWidth="1"/>
    <col min="11782" max="11782" width="11.1666666666667" style="6" customWidth="1"/>
    <col min="11783" max="11783" width="9" style="6" customWidth="1"/>
    <col min="11784" max="11784" width="11.1666666666667" style="6" customWidth="1"/>
    <col min="11785" max="11785" width="8.33333333333333" style="6" customWidth="1"/>
    <col min="11786" max="11786" width="7.83333333333333" style="6" customWidth="1"/>
    <col min="11787" max="11787" width="7.33333333333333" style="6" customWidth="1"/>
    <col min="11788" max="11788" width="7" style="6" customWidth="1"/>
    <col min="11789" max="11789" width="5.33333333333333" style="6" customWidth="1"/>
    <col min="11790" max="11790" width="10" style="6" customWidth="1"/>
    <col min="11791" max="11791" width="15" style="6" customWidth="1"/>
    <col min="11792" max="11792" width="7.66666666666667" style="6" customWidth="1"/>
    <col min="11793" max="12032" width="8.5" style="6"/>
    <col min="12033" max="12033" width="4.83333333333333" style="6" customWidth="1"/>
    <col min="12034" max="12034" width="12.1666666666667" style="6" customWidth="1"/>
    <col min="12035" max="12036" width="21.6666666666667" style="6" customWidth="1"/>
    <col min="12037" max="12037" width="4.83333333333333" style="6" customWidth="1"/>
    <col min="12038" max="12038" width="11.1666666666667" style="6" customWidth="1"/>
    <col min="12039" max="12039" width="9" style="6" customWidth="1"/>
    <col min="12040" max="12040" width="11.1666666666667" style="6" customWidth="1"/>
    <col min="12041" max="12041" width="8.33333333333333" style="6" customWidth="1"/>
    <col min="12042" max="12042" width="7.83333333333333" style="6" customWidth="1"/>
    <col min="12043" max="12043" width="7.33333333333333" style="6" customWidth="1"/>
    <col min="12044" max="12044" width="7" style="6" customWidth="1"/>
    <col min="12045" max="12045" width="5.33333333333333" style="6" customWidth="1"/>
    <col min="12046" max="12046" width="10" style="6" customWidth="1"/>
    <col min="12047" max="12047" width="15" style="6" customWidth="1"/>
    <col min="12048" max="12048" width="7.66666666666667" style="6" customWidth="1"/>
    <col min="12049" max="12288" width="8.5" style="6"/>
    <col min="12289" max="12289" width="4.83333333333333" style="6" customWidth="1"/>
    <col min="12290" max="12290" width="12.1666666666667" style="6" customWidth="1"/>
    <col min="12291" max="12292" width="21.6666666666667" style="6" customWidth="1"/>
    <col min="12293" max="12293" width="4.83333333333333" style="6" customWidth="1"/>
    <col min="12294" max="12294" width="11.1666666666667" style="6" customWidth="1"/>
    <col min="12295" max="12295" width="9" style="6" customWidth="1"/>
    <col min="12296" max="12296" width="11.1666666666667" style="6" customWidth="1"/>
    <col min="12297" max="12297" width="8.33333333333333" style="6" customWidth="1"/>
    <col min="12298" max="12298" width="7.83333333333333" style="6" customWidth="1"/>
    <col min="12299" max="12299" width="7.33333333333333" style="6" customWidth="1"/>
    <col min="12300" max="12300" width="7" style="6" customWidth="1"/>
    <col min="12301" max="12301" width="5.33333333333333" style="6" customWidth="1"/>
    <col min="12302" max="12302" width="10" style="6" customWidth="1"/>
    <col min="12303" max="12303" width="15" style="6" customWidth="1"/>
    <col min="12304" max="12304" width="7.66666666666667" style="6" customWidth="1"/>
    <col min="12305" max="12544" width="8.5" style="6"/>
    <col min="12545" max="12545" width="4.83333333333333" style="6" customWidth="1"/>
    <col min="12546" max="12546" width="12.1666666666667" style="6" customWidth="1"/>
    <col min="12547" max="12548" width="21.6666666666667" style="6" customWidth="1"/>
    <col min="12549" max="12549" width="4.83333333333333" style="6" customWidth="1"/>
    <col min="12550" max="12550" width="11.1666666666667" style="6" customWidth="1"/>
    <col min="12551" max="12551" width="9" style="6" customWidth="1"/>
    <col min="12552" max="12552" width="11.1666666666667" style="6" customWidth="1"/>
    <col min="12553" max="12553" width="8.33333333333333" style="6" customWidth="1"/>
    <col min="12554" max="12554" width="7.83333333333333" style="6" customWidth="1"/>
    <col min="12555" max="12555" width="7.33333333333333" style="6" customWidth="1"/>
    <col min="12556" max="12556" width="7" style="6" customWidth="1"/>
    <col min="12557" max="12557" width="5.33333333333333" style="6" customWidth="1"/>
    <col min="12558" max="12558" width="10" style="6" customWidth="1"/>
    <col min="12559" max="12559" width="15" style="6" customWidth="1"/>
    <col min="12560" max="12560" width="7.66666666666667" style="6" customWidth="1"/>
    <col min="12561" max="12800" width="8.5" style="6"/>
    <col min="12801" max="12801" width="4.83333333333333" style="6" customWidth="1"/>
    <col min="12802" max="12802" width="12.1666666666667" style="6" customWidth="1"/>
    <col min="12803" max="12804" width="21.6666666666667" style="6" customWidth="1"/>
    <col min="12805" max="12805" width="4.83333333333333" style="6" customWidth="1"/>
    <col min="12806" max="12806" width="11.1666666666667" style="6" customWidth="1"/>
    <col min="12807" max="12807" width="9" style="6" customWidth="1"/>
    <col min="12808" max="12808" width="11.1666666666667" style="6" customWidth="1"/>
    <col min="12809" max="12809" width="8.33333333333333" style="6" customWidth="1"/>
    <col min="12810" max="12810" width="7.83333333333333" style="6" customWidth="1"/>
    <col min="12811" max="12811" width="7.33333333333333" style="6" customWidth="1"/>
    <col min="12812" max="12812" width="7" style="6" customWidth="1"/>
    <col min="12813" max="12813" width="5.33333333333333" style="6" customWidth="1"/>
    <col min="12814" max="12814" width="10" style="6" customWidth="1"/>
    <col min="12815" max="12815" width="15" style="6" customWidth="1"/>
    <col min="12816" max="12816" width="7.66666666666667" style="6" customWidth="1"/>
    <col min="12817" max="13056" width="8.5" style="6"/>
    <col min="13057" max="13057" width="4.83333333333333" style="6" customWidth="1"/>
    <col min="13058" max="13058" width="12.1666666666667" style="6" customWidth="1"/>
    <col min="13059" max="13060" width="21.6666666666667" style="6" customWidth="1"/>
    <col min="13061" max="13061" width="4.83333333333333" style="6" customWidth="1"/>
    <col min="13062" max="13062" width="11.1666666666667" style="6" customWidth="1"/>
    <col min="13063" max="13063" width="9" style="6" customWidth="1"/>
    <col min="13064" max="13064" width="11.1666666666667" style="6" customWidth="1"/>
    <col min="13065" max="13065" width="8.33333333333333" style="6" customWidth="1"/>
    <col min="13066" max="13066" width="7.83333333333333" style="6" customWidth="1"/>
    <col min="13067" max="13067" width="7.33333333333333" style="6" customWidth="1"/>
    <col min="13068" max="13068" width="7" style="6" customWidth="1"/>
    <col min="13069" max="13069" width="5.33333333333333" style="6" customWidth="1"/>
    <col min="13070" max="13070" width="10" style="6" customWidth="1"/>
    <col min="13071" max="13071" width="15" style="6" customWidth="1"/>
    <col min="13072" max="13072" width="7.66666666666667" style="6" customWidth="1"/>
    <col min="13073" max="13312" width="8.5" style="6"/>
    <col min="13313" max="13313" width="4.83333333333333" style="6" customWidth="1"/>
    <col min="13314" max="13314" width="12.1666666666667" style="6" customWidth="1"/>
    <col min="13315" max="13316" width="21.6666666666667" style="6" customWidth="1"/>
    <col min="13317" max="13317" width="4.83333333333333" style="6" customWidth="1"/>
    <col min="13318" max="13318" width="11.1666666666667" style="6" customWidth="1"/>
    <col min="13319" max="13319" width="9" style="6" customWidth="1"/>
    <col min="13320" max="13320" width="11.1666666666667" style="6" customWidth="1"/>
    <col min="13321" max="13321" width="8.33333333333333" style="6" customWidth="1"/>
    <col min="13322" max="13322" width="7.83333333333333" style="6" customWidth="1"/>
    <col min="13323" max="13323" width="7.33333333333333" style="6" customWidth="1"/>
    <col min="13324" max="13324" width="7" style="6" customWidth="1"/>
    <col min="13325" max="13325" width="5.33333333333333" style="6" customWidth="1"/>
    <col min="13326" max="13326" width="10" style="6" customWidth="1"/>
    <col min="13327" max="13327" width="15" style="6" customWidth="1"/>
    <col min="13328" max="13328" width="7.66666666666667" style="6" customWidth="1"/>
    <col min="13329" max="13568" width="8.5" style="6"/>
    <col min="13569" max="13569" width="4.83333333333333" style="6" customWidth="1"/>
    <col min="13570" max="13570" width="12.1666666666667" style="6" customWidth="1"/>
    <col min="13571" max="13572" width="21.6666666666667" style="6" customWidth="1"/>
    <col min="13573" max="13573" width="4.83333333333333" style="6" customWidth="1"/>
    <col min="13574" max="13574" width="11.1666666666667" style="6" customWidth="1"/>
    <col min="13575" max="13575" width="9" style="6" customWidth="1"/>
    <col min="13576" max="13576" width="11.1666666666667" style="6" customWidth="1"/>
    <col min="13577" max="13577" width="8.33333333333333" style="6" customWidth="1"/>
    <col min="13578" max="13578" width="7.83333333333333" style="6" customWidth="1"/>
    <col min="13579" max="13579" width="7.33333333333333" style="6" customWidth="1"/>
    <col min="13580" max="13580" width="7" style="6" customWidth="1"/>
    <col min="13581" max="13581" width="5.33333333333333" style="6" customWidth="1"/>
    <col min="13582" max="13582" width="10" style="6" customWidth="1"/>
    <col min="13583" max="13583" width="15" style="6" customWidth="1"/>
    <col min="13584" max="13584" width="7.66666666666667" style="6" customWidth="1"/>
    <col min="13585" max="13824" width="8.5" style="6"/>
    <col min="13825" max="13825" width="4.83333333333333" style="6" customWidth="1"/>
    <col min="13826" max="13826" width="12.1666666666667" style="6" customWidth="1"/>
    <col min="13827" max="13828" width="21.6666666666667" style="6" customWidth="1"/>
    <col min="13829" max="13829" width="4.83333333333333" style="6" customWidth="1"/>
    <col min="13830" max="13830" width="11.1666666666667" style="6" customWidth="1"/>
    <col min="13831" max="13831" width="9" style="6" customWidth="1"/>
    <col min="13832" max="13832" width="11.1666666666667" style="6" customWidth="1"/>
    <col min="13833" max="13833" width="8.33333333333333" style="6" customWidth="1"/>
    <col min="13834" max="13834" width="7.83333333333333" style="6" customWidth="1"/>
    <col min="13835" max="13835" width="7.33333333333333" style="6" customWidth="1"/>
    <col min="13836" max="13836" width="7" style="6" customWidth="1"/>
    <col min="13837" max="13837" width="5.33333333333333" style="6" customWidth="1"/>
    <col min="13838" max="13838" width="10" style="6" customWidth="1"/>
    <col min="13839" max="13839" width="15" style="6" customWidth="1"/>
    <col min="13840" max="13840" width="7.66666666666667" style="6" customWidth="1"/>
    <col min="13841" max="14080" width="8.5" style="6"/>
    <col min="14081" max="14081" width="4.83333333333333" style="6" customWidth="1"/>
    <col min="14082" max="14082" width="12.1666666666667" style="6" customWidth="1"/>
    <col min="14083" max="14084" width="21.6666666666667" style="6" customWidth="1"/>
    <col min="14085" max="14085" width="4.83333333333333" style="6" customWidth="1"/>
    <col min="14086" max="14086" width="11.1666666666667" style="6" customWidth="1"/>
    <col min="14087" max="14087" width="9" style="6" customWidth="1"/>
    <col min="14088" max="14088" width="11.1666666666667" style="6" customWidth="1"/>
    <col min="14089" max="14089" width="8.33333333333333" style="6" customWidth="1"/>
    <col min="14090" max="14090" width="7.83333333333333" style="6" customWidth="1"/>
    <col min="14091" max="14091" width="7.33333333333333" style="6" customWidth="1"/>
    <col min="14092" max="14092" width="7" style="6" customWidth="1"/>
    <col min="14093" max="14093" width="5.33333333333333" style="6" customWidth="1"/>
    <col min="14094" max="14094" width="10" style="6" customWidth="1"/>
    <col min="14095" max="14095" width="15" style="6" customWidth="1"/>
    <col min="14096" max="14096" width="7.66666666666667" style="6" customWidth="1"/>
    <col min="14097" max="14336" width="8.5" style="6"/>
    <col min="14337" max="14337" width="4.83333333333333" style="6" customWidth="1"/>
    <col min="14338" max="14338" width="12.1666666666667" style="6" customWidth="1"/>
    <col min="14339" max="14340" width="21.6666666666667" style="6" customWidth="1"/>
    <col min="14341" max="14341" width="4.83333333333333" style="6" customWidth="1"/>
    <col min="14342" max="14342" width="11.1666666666667" style="6" customWidth="1"/>
    <col min="14343" max="14343" width="9" style="6" customWidth="1"/>
    <col min="14344" max="14344" width="11.1666666666667" style="6" customWidth="1"/>
    <col min="14345" max="14345" width="8.33333333333333" style="6" customWidth="1"/>
    <col min="14346" max="14346" width="7.83333333333333" style="6" customWidth="1"/>
    <col min="14347" max="14347" width="7.33333333333333" style="6" customWidth="1"/>
    <col min="14348" max="14348" width="7" style="6" customWidth="1"/>
    <col min="14349" max="14349" width="5.33333333333333" style="6" customWidth="1"/>
    <col min="14350" max="14350" width="10" style="6" customWidth="1"/>
    <col min="14351" max="14351" width="15" style="6" customWidth="1"/>
    <col min="14352" max="14352" width="7.66666666666667" style="6" customWidth="1"/>
    <col min="14353" max="14592" width="8.5" style="6"/>
    <col min="14593" max="14593" width="4.83333333333333" style="6" customWidth="1"/>
    <col min="14594" max="14594" width="12.1666666666667" style="6" customWidth="1"/>
    <col min="14595" max="14596" width="21.6666666666667" style="6" customWidth="1"/>
    <col min="14597" max="14597" width="4.83333333333333" style="6" customWidth="1"/>
    <col min="14598" max="14598" width="11.1666666666667" style="6" customWidth="1"/>
    <col min="14599" max="14599" width="9" style="6" customWidth="1"/>
    <col min="14600" max="14600" width="11.1666666666667" style="6" customWidth="1"/>
    <col min="14601" max="14601" width="8.33333333333333" style="6" customWidth="1"/>
    <col min="14602" max="14602" width="7.83333333333333" style="6" customWidth="1"/>
    <col min="14603" max="14603" width="7.33333333333333" style="6" customWidth="1"/>
    <col min="14604" max="14604" width="7" style="6" customWidth="1"/>
    <col min="14605" max="14605" width="5.33333333333333" style="6" customWidth="1"/>
    <col min="14606" max="14606" width="10" style="6" customWidth="1"/>
    <col min="14607" max="14607" width="15" style="6" customWidth="1"/>
    <col min="14608" max="14608" width="7.66666666666667" style="6" customWidth="1"/>
    <col min="14609" max="14848" width="8.5" style="6"/>
    <col min="14849" max="14849" width="4.83333333333333" style="6" customWidth="1"/>
    <col min="14850" max="14850" width="12.1666666666667" style="6" customWidth="1"/>
    <col min="14851" max="14852" width="21.6666666666667" style="6" customWidth="1"/>
    <col min="14853" max="14853" width="4.83333333333333" style="6" customWidth="1"/>
    <col min="14854" max="14854" width="11.1666666666667" style="6" customWidth="1"/>
    <col min="14855" max="14855" width="9" style="6" customWidth="1"/>
    <col min="14856" max="14856" width="11.1666666666667" style="6" customWidth="1"/>
    <col min="14857" max="14857" width="8.33333333333333" style="6" customWidth="1"/>
    <col min="14858" max="14858" width="7.83333333333333" style="6" customWidth="1"/>
    <col min="14859" max="14859" width="7.33333333333333" style="6" customWidth="1"/>
    <col min="14860" max="14860" width="7" style="6" customWidth="1"/>
    <col min="14861" max="14861" width="5.33333333333333" style="6" customWidth="1"/>
    <col min="14862" max="14862" width="10" style="6" customWidth="1"/>
    <col min="14863" max="14863" width="15" style="6" customWidth="1"/>
    <col min="14864" max="14864" width="7.66666666666667" style="6" customWidth="1"/>
    <col min="14865" max="15104" width="8.5" style="6"/>
    <col min="15105" max="15105" width="4.83333333333333" style="6" customWidth="1"/>
    <col min="15106" max="15106" width="12.1666666666667" style="6" customWidth="1"/>
    <col min="15107" max="15108" width="21.6666666666667" style="6" customWidth="1"/>
    <col min="15109" max="15109" width="4.83333333333333" style="6" customWidth="1"/>
    <col min="15110" max="15110" width="11.1666666666667" style="6" customWidth="1"/>
    <col min="15111" max="15111" width="9" style="6" customWidth="1"/>
    <col min="15112" max="15112" width="11.1666666666667" style="6" customWidth="1"/>
    <col min="15113" max="15113" width="8.33333333333333" style="6" customWidth="1"/>
    <col min="15114" max="15114" width="7.83333333333333" style="6" customWidth="1"/>
    <col min="15115" max="15115" width="7.33333333333333" style="6" customWidth="1"/>
    <col min="15116" max="15116" width="7" style="6" customWidth="1"/>
    <col min="15117" max="15117" width="5.33333333333333" style="6" customWidth="1"/>
    <col min="15118" max="15118" width="10" style="6" customWidth="1"/>
    <col min="15119" max="15119" width="15" style="6" customWidth="1"/>
    <col min="15120" max="15120" width="7.66666666666667" style="6" customWidth="1"/>
    <col min="15121" max="15360" width="8.5" style="6"/>
    <col min="15361" max="15361" width="4.83333333333333" style="6" customWidth="1"/>
    <col min="15362" max="15362" width="12.1666666666667" style="6" customWidth="1"/>
    <col min="15363" max="15364" width="21.6666666666667" style="6" customWidth="1"/>
    <col min="15365" max="15365" width="4.83333333333333" style="6" customWidth="1"/>
    <col min="15366" max="15366" width="11.1666666666667" style="6" customWidth="1"/>
    <col min="15367" max="15367" width="9" style="6" customWidth="1"/>
    <col min="15368" max="15368" width="11.1666666666667" style="6" customWidth="1"/>
    <col min="15369" max="15369" width="8.33333333333333" style="6" customWidth="1"/>
    <col min="15370" max="15370" width="7.83333333333333" style="6" customWidth="1"/>
    <col min="15371" max="15371" width="7.33333333333333" style="6" customWidth="1"/>
    <col min="15372" max="15372" width="7" style="6" customWidth="1"/>
    <col min="15373" max="15373" width="5.33333333333333" style="6" customWidth="1"/>
    <col min="15374" max="15374" width="10" style="6" customWidth="1"/>
    <col min="15375" max="15375" width="15" style="6" customWidth="1"/>
    <col min="15376" max="15376" width="7.66666666666667" style="6" customWidth="1"/>
    <col min="15377" max="15616" width="8.5" style="6"/>
    <col min="15617" max="15617" width="4.83333333333333" style="6" customWidth="1"/>
    <col min="15618" max="15618" width="12.1666666666667" style="6" customWidth="1"/>
    <col min="15619" max="15620" width="21.6666666666667" style="6" customWidth="1"/>
    <col min="15621" max="15621" width="4.83333333333333" style="6" customWidth="1"/>
    <col min="15622" max="15622" width="11.1666666666667" style="6" customWidth="1"/>
    <col min="15623" max="15623" width="9" style="6" customWidth="1"/>
    <col min="15624" max="15624" width="11.1666666666667" style="6" customWidth="1"/>
    <col min="15625" max="15625" width="8.33333333333333" style="6" customWidth="1"/>
    <col min="15626" max="15626" width="7.83333333333333" style="6" customWidth="1"/>
    <col min="15627" max="15627" width="7.33333333333333" style="6" customWidth="1"/>
    <col min="15628" max="15628" width="7" style="6" customWidth="1"/>
    <col min="15629" max="15629" width="5.33333333333333" style="6" customWidth="1"/>
    <col min="15630" max="15630" width="10" style="6" customWidth="1"/>
    <col min="15631" max="15631" width="15" style="6" customWidth="1"/>
    <col min="15632" max="15632" width="7.66666666666667" style="6" customWidth="1"/>
    <col min="15633" max="15872" width="8.5" style="6"/>
    <col min="15873" max="15873" width="4.83333333333333" style="6" customWidth="1"/>
    <col min="15874" max="15874" width="12.1666666666667" style="6" customWidth="1"/>
    <col min="15875" max="15876" width="21.6666666666667" style="6" customWidth="1"/>
    <col min="15877" max="15877" width="4.83333333333333" style="6" customWidth="1"/>
    <col min="15878" max="15878" width="11.1666666666667" style="6" customWidth="1"/>
    <col min="15879" max="15879" width="9" style="6" customWidth="1"/>
    <col min="15880" max="15880" width="11.1666666666667" style="6" customWidth="1"/>
    <col min="15881" max="15881" width="8.33333333333333" style="6" customWidth="1"/>
    <col min="15882" max="15882" width="7.83333333333333" style="6" customWidth="1"/>
    <col min="15883" max="15883" width="7.33333333333333" style="6" customWidth="1"/>
    <col min="15884" max="15884" width="7" style="6" customWidth="1"/>
    <col min="15885" max="15885" width="5.33333333333333" style="6" customWidth="1"/>
    <col min="15886" max="15886" width="10" style="6" customWidth="1"/>
    <col min="15887" max="15887" width="15" style="6" customWidth="1"/>
    <col min="15888" max="15888" width="7.66666666666667" style="6" customWidth="1"/>
    <col min="15889" max="16128" width="8.5" style="6"/>
    <col min="16129" max="16129" width="4.83333333333333" style="6" customWidth="1"/>
    <col min="16130" max="16130" width="12.1666666666667" style="6" customWidth="1"/>
    <col min="16131" max="16132" width="21.6666666666667" style="6" customWidth="1"/>
    <col min="16133" max="16133" width="4.83333333333333" style="6" customWidth="1"/>
    <col min="16134" max="16134" width="11.1666666666667" style="6" customWidth="1"/>
    <col min="16135" max="16135" width="9" style="6" customWidth="1"/>
    <col min="16136" max="16136" width="11.1666666666667" style="6" customWidth="1"/>
    <col min="16137" max="16137" width="8.33333333333333" style="6" customWidth="1"/>
    <col min="16138" max="16138" width="7.83333333333333" style="6" customWidth="1"/>
    <col min="16139" max="16139" width="7.33333333333333" style="6" customWidth="1"/>
    <col min="16140" max="16140" width="7" style="6" customWidth="1"/>
    <col min="16141" max="16141" width="5.33333333333333" style="6" customWidth="1"/>
    <col min="16142" max="16142" width="10" style="6" customWidth="1"/>
    <col min="16143" max="16143" width="15" style="6" customWidth="1"/>
    <col min="16144" max="16144" width="7.66666666666667" style="6" customWidth="1"/>
    <col min="16145" max="16384" width="8.5" style="6"/>
  </cols>
  <sheetData>
    <row r="1" ht="14.25" customHeight="1" spans="14:15">
      <c r="N1" s="2" t="s">
        <v>276</v>
      </c>
      <c r="O1" s="2"/>
    </row>
    <row r="2" ht="14.25" customHeight="1" spans="14:15">
      <c r="N2" s="2"/>
      <c r="O2" s="10" t="s">
        <v>277</v>
      </c>
    </row>
    <row r="3" s="1" customFormat="1" ht="27.75" customHeight="1" spans="1:16">
      <c r="A3" s="9" t="s">
        <v>317</v>
      </c>
      <c r="B3" s="9"/>
      <c r="C3" s="9"/>
      <c r="D3" s="9"/>
      <c r="E3" s="9"/>
      <c r="F3" s="9"/>
      <c r="G3" s="9"/>
      <c r="H3" s="9"/>
      <c r="I3" s="9"/>
      <c r="J3" s="9"/>
      <c r="K3" s="9"/>
      <c r="L3" s="9"/>
      <c r="M3" s="9"/>
      <c r="N3" s="9"/>
      <c r="O3" s="9"/>
      <c r="P3" s="9"/>
    </row>
    <row r="4" s="2" customFormat="1" ht="14.25" customHeight="1" spans="1:15">
      <c r="A4" s="10"/>
      <c r="B4" s="10"/>
      <c r="C4" s="10"/>
      <c r="D4" s="10"/>
      <c r="E4" s="10"/>
      <c r="F4" s="10"/>
      <c r="I4" s="42"/>
      <c r="J4" s="42"/>
      <c r="K4" s="42"/>
      <c r="L4" s="42"/>
      <c r="M4" s="42"/>
      <c r="N4" s="43" t="s">
        <v>279</v>
      </c>
      <c r="O4" s="42"/>
    </row>
    <row r="5" s="2" customFormat="1" ht="14.25" customHeight="1" spans="1:15">
      <c r="A5" s="11" t="s">
        <v>318</v>
      </c>
      <c r="B5" s="11"/>
      <c r="C5" s="11"/>
      <c r="D5" s="11"/>
      <c r="E5" s="11"/>
      <c r="F5" s="11"/>
      <c r="G5" s="12" t="s">
        <v>281</v>
      </c>
      <c r="H5" s="11"/>
      <c r="I5" s="11"/>
      <c r="J5" s="11"/>
      <c r="K5" s="11"/>
      <c r="L5" s="11"/>
      <c r="M5" s="11"/>
      <c r="N5" s="44" t="s">
        <v>282</v>
      </c>
      <c r="O5" s="45"/>
    </row>
    <row r="6" s="3" customFormat="1" ht="29" customHeight="1" spans="1:16">
      <c r="A6" s="13" t="s">
        <v>283</v>
      </c>
      <c r="B6" s="13" t="s">
        <v>284</v>
      </c>
      <c r="C6" s="13" t="s">
        <v>285</v>
      </c>
      <c r="D6" s="13" t="s">
        <v>286</v>
      </c>
      <c r="E6" s="14" t="s">
        <v>206</v>
      </c>
      <c r="F6" s="15" t="s">
        <v>287</v>
      </c>
      <c r="G6" s="15"/>
      <c r="H6" s="15"/>
      <c r="I6" s="15" t="s">
        <v>288</v>
      </c>
      <c r="J6" s="15" t="s">
        <v>289</v>
      </c>
      <c r="K6" s="15" t="s">
        <v>290</v>
      </c>
      <c r="L6" s="15" t="s">
        <v>291</v>
      </c>
      <c r="M6" s="46" t="s">
        <v>292</v>
      </c>
      <c r="N6" s="47"/>
      <c r="O6" s="15" t="s">
        <v>293</v>
      </c>
      <c r="P6" s="15" t="s">
        <v>216</v>
      </c>
    </row>
    <row r="7" s="3" customFormat="1" ht="32.25" customHeight="1" spans="1:16">
      <c r="A7" s="16"/>
      <c r="B7" s="16"/>
      <c r="C7" s="16"/>
      <c r="D7" s="16"/>
      <c r="E7" s="17"/>
      <c r="F7" s="18" t="s">
        <v>294</v>
      </c>
      <c r="G7" s="18" t="s">
        <v>295</v>
      </c>
      <c r="H7" s="18" t="s">
        <v>296</v>
      </c>
      <c r="I7" s="15"/>
      <c r="J7" s="15"/>
      <c r="K7" s="15"/>
      <c r="L7" s="15"/>
      <c r="M7" s="15" t="s">
        <v>297</v>
      </c>
      <c r="N7" s="15" t="s">
        <v>298</v>
      </c>
      <c r="O7" s="15"/>
      <c r="P7" s="15"/>
    </row>
    <row r="8" s="4" customFormat="1" ht="16.5" customHeight="1" spans="1:16">
      <c r="A8" s="19">
        <f>IF(B8="","",SUBTOTAL(103,$B$8:B8))</f>
        <v>1</v>
      </c>
      <c r="B8" s="20" t="s">
        <v>319</v>
      </c>
      <c r="C8" s="21" t="s">
        <v>320</v>
      </c>
      <c r="D8" s="21" t="s">
        <v>321</v>
      </c>
      <c r="E8" s="22" t="s">
        <v>120</v>
      </c>
      <c r="F8" s="23">
        <v>10</v>
      </c>
      <c r="G8" s="24">
        <f>H8/F8</f>
        <v>836.015</v>
      </c>
      <c r="H8" s="24">
        <v>8360.15</v>
      </c>
      <c r="I8" s="48"/>
      <c r="J8" s="48"/>
      <c r="K8" s="48"/>
      <c r="L8" s="31"/>
      <c r="M8" s="36"/>
      <c r="N8" s="36"/>
      <c r="O8" s="49"/>
      <c r="P8" s="31"/>
    </row>
    <row r="9" s="4" customFormat="1" ht="16.5" customHeight="1" spans="1:16">
      <c r="A9" s="19">
        <f>IF(B9="","",SUBTOTAL(103,$B$8:B9))</f>
        <v>2</v>
      </c>
      <c r="B9" s="20" t="s">
        <v>322</v>
      </c>
      <c r="C9" s="21" t="s">
        <v>323</v>
      </c>
      <c r="D9" s="21" t="s">
        <v>324</v>
      </c>
      <c r="E9" s="22" t="s">
        <v>120</v>
      </c>
      <c r="F9" s="23">
        <v>20</v>
      </c>
      <c r="G9" s="24">
        <f t="shared" ref="G9:G17" si="0">H9/F9</f>
        <v>561.5655</v>
      </c>
      <c r="H9" s="24">
        <v>11231.31</v>
      </c>
      <c r="I9" s="48"/>
      <c r="J9" s="48"/>
      <c r="K9" s="48"/>
      <c r="L9" s="31"/>
      <c r="M9" s="36"/>
      <c r="N9" s="36"/>
      <c r="O9" s="49"/>
      <c r="P9" s="31"/>
    </row>
    <row r="10" s="4" customFormat="1" ht="16.5" customHeight="1" spans="1:16">
      <c r="A10" s="19">
        <f>IF(B10="","",SUBTOTAL(103,$B$8:B10))</f>
        <v>3</v>
      </c>
      <c r="B10" s="20" t="s">
        <v>325</v>
      </c>
      <c r="C10" s="21" t="s">
        <v>326</v>
      </c>
      <c r="D10" s="21" t="s">
        <v>327</v>
      </c>
      <c r="E10" s="22" t="s">
        <v>120</v>
      </c>
      <c r="F10" s="23">
        <v>59</v>
      </c>
      <c r="G10" s="24">
        <f t="shared" si="0"/>
        <v>315.039152542373</v>
      </c>
      <c r="H10" s="24">
        <v>18587.31</v>
      </c>
      <c r="I10" s="48"/>
      <c r="J10" s="48"/>
      <c r="K10" s="48"/>
      <c r="L10" s="31"/>
      <c r="M10" s="36"/>
      <c r="N10" s="36"/>
      <c r="O10" s="49"/>
      <c r="P10" s="31"/>
    </row>
    <row r="11" s="4" customFormat="1" ht="16.5" customHeight="1" spans="1:16">
      <c r="A11" s="19">
        <f>IF(B11="","",SUBTOTAL(103,$B$8:B11))</f>
        <v>4</v>
      </c>
      <c r="B11" s="25" t="s">
        <v>328</v>
      </c>
      <c r="C11" s="26" t="s">
        <v>329</v>
      </c>
      <c r="D11" s="26" t="s">
        <v>330</v>
      </c>
      <c r="E11" s="27" t="s">
        <v>120</v>
      </c>
      <c r="F11" s="28">
        <v>42</v>
      </c>
      <c r="G11" s="24">
        <f t="shared" si="0"/>
        <v>341.669761904762</v>
      </c>
      <c r="H11" s="24">
        <v>14350.13</v>
      </c>
      <c r="I11" s="48"/>
      <c r="J11" s="48"/>
      <c r="K11" s="48"/>
      <c r="L11" s="31"/>
      <c r="M11" s="36"/>
      <c r="N11" s="36"/>
      <c r="O11" s="49"/>
      <c r="P11" s="31"/>
    </row>
    <row r="12" s="4" customFormat="1" ht="16.5" customHeight="1" spans="1:16">
      <c r="A12" s="19">
        <f>IF(B12="","",SUBTOTAL(103,$B$8:B12))</f>
        <v>5</v>
      </c>
      <c r="B12" s="20" t="s">
        <v>331</v>
      </c>
      <c r="C12" s="21" t="s">
        <v>332</v>
      </c>
      <c r="D12" s="21" t="s">
        <v>333</v>
      </c>
      <c r="E12" s="27" t="s">
        <v>120</v>
      </c>
      <c r="F12" s="23">
        <v>33</v>
      </c>
      <c r="G12" s="24">
        <f t="shared" si="0"/>
        <v>329.606666666667</v>
      </c>
      <c r="H12" s="24">
        <v>10877.02</v>
      </c>
      <c r="I12" s="48"/>
      <c r="J12" s="48"/>
      <c r="K12" s="48"/>
      <c r="L12" s="31"/>
      <c r="M12" s="36"/>
      <c r="N12" s="36"/>
      <c r="O12" s="49"/>
      <c r="P12" s="31"/>
    </row>
    <row r="13" s="4" customFormat="1" ht="16.5" customHeight="1" spans="1:16">
      <c r="A13" s="19">
        <f>IF(B13="","",SUBTOTAL(103,$B$8:B13))</f>
        <v>6</v>
      </c>
      <c r="B13" s="25" t="s">
        <v>334</v>
      </c>
      <c r="C13" s="26" t="s">
        <v>335</v>
      </c>
      <c r="D13" s="26" t="s">
        <v>336</v>
      </c>
      <c r="E13" s="27" t="s">
        <v>120</v>
      </c>
      <c r="F13" s="28">
        <v>30</v>
      </c>
      <c r="G13" s="24">
        <f t="shared" si="0"/>
        <v>356.345333333333</v>
      </c>
      <c r="H13" s="24">
        <v>10690.36</v>
      </c>
      <c r="I13" s="48"/>
      <c r="J13" s="48"/>
      <c r="K13" s="48"/>
      <c r="L13" s="31"/>
      <c r="M13" s="36"/>
      <c r="N13" s="36"/>
      <c r="O13" s="49"/>
      <c r="P13" s="31"/>
    </row>
    <row r="14" s="4" customFormat="1" ht="16.5" customHeight="1" spans="1:16">
      <c r="A14" s="19">
        <f>IF(B14="","",SUBTOTAL(103,$B$8:B14))</f>
        <v>7</v>
      </c>
      <c r="B14" s="20" t="s">
        <v>337</v>
      </c>
      <c r="C14" s="21" t="s">
        <v>338</v>
      </c>
      <c r="D14" s="21" t="s">
        <v>339</v>
      </c>
      <c r="E14" s="27" t="s">
        <v>120</v>
      </c>
      <c r="F14" s="23">
        <v>20</v>
      </c>
      <c r="G14" s="24">
        <f t="shared" si="0"/>
        <v>484.4595</v>
      </c>
      <c r="H14" s="24">
        <v>9689.19</v>
      </c>
      <c r="I14" s="48"/>
      <c r="J14" s="48"/>
      <c r="K14" s="48"/>
      <c r="L14" s="31"/>
      <c r="M14" s="36"/>
      <c r="N14" s="36"/>
      <c r="O14" s="31"/>
      <c r="P14" s="31"/>
    </row>
    <row r="15" s="4" customFormat="1" ht="16.5" customHeight="1" spans="1:16">
      <c r="A15" s="19">
        <f>IF(B15="","",SUBTOTAL(103,$B$8:B15))</f>
        <v>8</v>
      </c>
      <c r="B15" s="25" t="s">
        <v>340</v>
      </c>
      <c r="C15" s="26" t="s">
        <v>341</v>
      </c>
      <c r="D15" s="26" t="s">
        <v>342</v>
      </c>
      <c r="E15" s="27" t="s">
        <v>120</v>
      </c>
      <c r="F15" s="28">
        <v>20</v>
      </c>
      <c r="G15" s="24">
        <f t="shared" si="0"/>
        <v>485.9785</v>
      </c>
      <c r="H15" s="24">
        <v>9719.57</v>
      </c>
      <c r="I15" s="48"/>
      <c r="J15" s="48"/>
      <c r="K15" s="48"/>
      <c r="L15" s="31"/>
      <c r="M15" s="36"/>
      <c r="N15" s="36"/>
      <c r="O15" s="31"/>
      <c r="P15" s="31"/>
    </row>
    <row r="16" s="4" customFormat="1" ht="16.5" customHeight="1" spans="1:16">
      <c r="A16" s="19">
        <f>IF(B16="","",SUBTOTAL(103,$B$8:B16))</f>
        <v>9</v>
      </c>
      <c r="B16" s="20" t="s">
        <v>343</v>
      </c>
      <c r="C16" s="21" t="s">
        <v>344</v>
      </c>
      <c r="D16" s="21" t="s">
        <v>345</v>
      </c>
      <c r="E16" s="27" t="s">
        <v>120</v>
      </c>
      <c r="F16" s="23">
        <v>21</v>
      </c>
      <c r="G16" s="24">
        <f t="shared" si="0"/>
        <v>553.492857142857</v>
      </c>
      <c r="H16" s="24">
        <v>11623.35</v>
      </c>
      <c r="I16" s="48"/>
      <c r="J16" s="48"/>
      <c r="K16" s="48"/>
      <c r="L16" s="31"/>
      <c r="M16" s="36"/>
      <c r="N16" s="36"/>
      <c r="O16" s="31"/>
      <c r="P16" s="31"/>
    </row>
    <row r="17" s="4" customFormat="1" ht="16.5" customHeight="1" spans="1:16">
      <c r="A17" s="19">
        <f>IF(B17="","",SUBTOTAL(103,$B$8:B17))</f>
        <v>10</v>
      </c>
      <c r="B17" s="25" t="s">
        <v>346</v>
      </c>
      <c r="C17" s="26" t="s">
        <v>347</v>
      </c>
      <c r="D17" s="26" t="s">
        <v>348</v>
      </c>
      <c r="E17" s="27" t="s">
        <v>120</v>
      </c>
      <c r="F17" s="28">
        <v>48</v>
      </c>
      <c r="G17" s="24">
        <f t="shared" si="0"/>
        <v>534.387291666667</v>
      </c>
      <c r="H17" s="24">
        <v>25650.59</v>
      </c>
      <c r="I17" s="48"/>
      <c r="J17" s="48"/>
      <c r="K17" s="48"/>
      <c r="L17" s="31"/>
      <c r="M17" s="36"/>
      <c r="N17" s="36"/>
      <c r="O17" s="31"/>
      <c r="P17" s="31"/>
    </row>
    <row r="18" s="4" customFormat="1" ht="16.5" customHeight="1" spans="1:16">
      <c r="A18" s="19" t="str">
        <f>IF(B18="","",SUBTOTAL(103,$B$8:B18))</f>
        <v/>
      </c>
      <c r="B18" s="20"/>
      <c r="C18" s="21"/>
      <c r="D18" s="21"/>
      <c r="E18" s="29"/>
      <c r="F18" s="23"/>
      <c r="G18" s="24"/>
      <c r="H18" s="24"/>
      <c r="I18" s="48"/>
      <c r="J18" s="48"/>
      <c r="K18" s="48"/>
      <c r="L18" s="31"/>
      <c r="M18" s="36"/>
      <c r="N18" s="36"/>
      <c r="O18" s="31"/>
      <c r="P18" s="31"/>
    </row>
    <row r="19" s="4" customFormat="1" ht="16.5" customHeight="1" spans="1:16">
      <c r="A19" s="30"/>
      <c r="B19" s="31"/>
      <c r="C19" s="32" t="s">
        <v>123</v>
      </c>
      <c r="D19" s="32"/>
      <c r="E19" s="33"/>
      <c r="F19" s="34"/>
      <c r="G19" s="35"/>
      <c r="H19" s="36"/>
      <c r="I19" s="31"/>
      <c r="J19" s="31"/>
      <c r="K19" s="31"/>
      <c r="L19" s="31"/>
      <c r="M19" s="36"/>
      <c r="N19" s="36"/>
      <c r="O19" s="31"/>
      <c r="P19" s="31"/>
    </row>
    <row r="20" s="4" customFormat="1" ht="16.5" customHeight="1" spans="1:16">
      <c r="A20" s="37"/>
      <c r="B20" s="31"/>
      <c r="C20" s="31"/>
      <c r="D20" s="31"/>
      <c r="E20" s="37"/>
      <c r="F20" s="36"/>
      <c r="G20" s="31"/>
      <c r="H20" s="31"/>
      <c r="I20" s="31"/>
      <c r="J20" s="31"/>
      <c r="K20" s="31"/>
      <c r="L20" s="31"/>
      <c r="M20" s="31"/>
      <c r="N20" s="31"/>
      <c r="O20" s="31"/>
      <c r="P20" s="31"/>
    </row>
    <row r="21" s="4" customFormat="1" ht="16.5" customHeight="1" spans="1:16">
      <c r="A21" s="37"/>
      <c r="B21" s="31"/>
      <c r="C21" s="38" t="s">
        <v>237</v>
      </c>
      <c r="D21" s="38"/>
      <c r="E21" s="37"/>
      <c r="F21" s="36"/>
      <c r="G21" s="31"/>
      <c r="H21" s="39">
        <f>SUM(H8:H20)</f>
        <v>130778.98</v>
      </c>
      <c r="I21" s="31"/>
      <c r="J21" s="31"/>
      <c r="K21" s="31"/>
      <c r="L21" s="31"/>
      <c r="M21" s="31"/>
      <c r="N21" s="31"/>
      <c r="O21" s="31"/>
      <c r="P21" s="31"/>
    </row>
    <row r="22" customHeight="1" spans="1:14">
      <c r="A22" s="40" t="s">
        <v>194</v>
      </c>
      <c r="N22" s="6" t="s">
        <v>195</v>
      </c>
    </row>
    <row r="23" customHeight="1" spans="1:1">
      <c r="A23" s="41" t="s">
        <v>196</v>
      </c>
    </row>
  </sheetData>
  <protectedRanges>
    <protectedRange sqref="A8:A18" name="A_1_1_1"/>
    <protectedRange sqref="A8:A18" name="B_1_1"/>
  </protectedRanges>
  <mergeCells count="21">
    <mergeCell ref="N1:O1"/>
    <mergeCell ref="A3:P3"/>
    <mergeCell ref="A4:F4"/>
    <mergeCell ref="I4:M4"/>
    <mergeCell ref="N4:O4"/>
    <mergeCell ref="A5:F5"/>
    <mergeCell ref="G5:M5"/>
    <mergeCell ref="N5:O5"/>
    <mergeCell ref="F6:H6"/>
    <mergeCell ref="M6:N6"/>
    <mergeCell ref="A6:A7"/>
    <mergeCell ref="B6:B7"/>
    <mergeCell ref="C6:C7"/>
    <mergeCell ref="D6:D7"/>
    <mergeCell ref="E6:E7"/>
    <mergeCell ref="I6:I7"/>
    <mergeCell ref="J6:J7"/>
    <mergeCell ref="K6:K7"/>
    <mergeCell ref="L6:L7"/>
    <mergeCell ref="O6:O7"/>
    <mergeCell ref="P6:P7"/>
  </mergeCells>
  <printOptions horizontalCentered="1"/>
  <pageMargins left="0.7" right="0.7" top="1" bottom="1" header="0.3" footer="0.55"/>
  <pageSetup paperSize="9" scale="77" fitToHeight="100" orientation="landscape"/>
  <headerFooter>
    <oddFooter>&amp;L&amp;K000000盘点人：&amp;C&amp;K000000评估人员：&amp;R&amp;K000000协同人员：</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 rangeCreator="" othersAccessPermission="edit"/>
  </rangeList>
  <rangeList sheetStid="2" master=""/>
  <rangeList sheetStid="3" master=""/>
  <rangeList sheetStid="4" master="">
    <arrUserId title="A_1_1" rangeCreator="" othersAccessPermission="edit"/>
    <arrUserId title="B_1" rangeCreator="" othersAccessPermission="edit"/>
  </rangeList>
  <rangeList sheetStid="5" master="">
    <arrUserId title="A_1_1_1" rangeCreator="" othersAccessPermission="edit"/>
    <arrUserId title="B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机器设备</vt:lpstr>
      <vt:lpstr>车辆</vt:lpstr>
      <vt:lpstr>电子设备</vt:lpstr>
      <vt:lpstr>原材料</vt:lpstr>
      <vt:lpstr>库存商品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ye</dc:creator>
  <cp:lastModifiedBy>Administrator</cp:lastModifiedBy>
  <dcterms:created xsi:type="dcterms:W3CDTF">2024-03-18T07:19:00Z</dcterms:created>
  <dcterms:modified xsi:type="dcterms:W3CDTF">2024-03-21T00:20:15Z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F229DA235B59475E8774792E3AEB9B48_12</vt:lpwstr>
  </property>
  <property fmtid="{D5CDD505-2E9C-101B-9397-08002B2CF9AE}" pid="4" name="KSOProductBuildVer">
    <vt:lpwstr>2052-12.1.0.16388</vt:lpwstr>
  </property>
</Properties>
</file>