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2024\新建文件夹 (2)\新建文件夹 (2)1\新建文件夹 (2)\新建文件夹 (2)\成卓\"/>
    </mc:Choice>
  </mc:AlternateContent>
  <bookViews>
    <workbookView xWindow="0" yWindow="0" windowWidth="21600" windowHeight="10290"/>
  </bookViews>
  <sheets>
    <sheet name="成卓定价" sheetId="1" r:id="rId1"/>
    <sheet name="荣昌确认工序费测算" sheetId="4" r:id="rId2"/>
  </sheets>
  <externalReferences>
    <externalReference r:id="rId3"/>
  </externalReferences>
  <definedNames>
    <definedName name="_xlnm._FilterDatabase" localSheetId="1" hidden="1">荣昌确认工序费测算!$A$2:$AE$127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21" i="1"/>
  <c r="I23" i="1"/>
  <c r="I24" i="1"/>
  <c r="I25" i="1"/>
  <c r="I27" i="1"/>
  <c r="I28" i="1"/>
  <c r="I29" i="1"/>
  <c r="I2" i="1"/>
  <c r="W127" i="4" l="1"/>
  <c r="R127" i="4"/>
  <c r="W126" i="4"/>
  <c r="W125" i="4"/>
  <c r="U125" i="4"/>
  <c r="W124" i="4"/>
  <c r="U124" i="4"/>
  <c r="R124" i="4"/>
  <c r="W123" i="4"/>
  <c r="U123" i="4"/>
  <c r="W122" i="4"/>
  <c r="AA121" i="4"/>
  <c r="Y121" i="4"/>
  <c r="W121" i="4"/>
  <c r="R121" i="4"/>
  <c r="Q121" i="4"/>
  <c r="O121" i="4"/>
  <c r="K121" i="4"/>
  <c r="J121" i="4"/>
  <c r="W120" i="4"/>
  <c r="R120" i="4"/>
  <c r="W117" i="4"/>
  <c r="W116" i="4"/>
  <c r="W115" i="4"/>
  <c r="AA114" i="4"/>
  <c r="Y114" i="4"/>
  <c r="W114" i="4"/>
  <c r="U114" i="4"/>
  <c r="R114" i="4"/>
  <c r="Q114" i="4"/>
  <c r="O114" i="4"/>
  <c r="K114" i="4"/>
  <c r="W113" i="4"/>
  <c r="R113" i="4"/>
  <c r="W112" i="4"/>
  <c r="W111" i="4"/>
  <c r="R111" i="4"/>
  <c r="W110" i="4"/>
  <c r="AA109" i="4"/>
  <c r="Y109" i="4"/>
  <c r="W109" i="4"/>
  <c r="R109" i="4"/>
  <c r="Q109" i="4"/>
  <c r="O109" i="4"/>
  <c r="W108" i="4"/>
  <c r="R108" i="4"/>
  <c r="W107" i="4"/>
  <c r="U107" i="4"/>
  <c r="W106" i="4"/>
  <c r="U106" i="4"/>
  <c r="W105" i="4"/>
  <c r="U105" i="4"/>
  <c r="W104" i="4"/>
  <c r="U104" i="4"/>
  <c r="W103" i="4"/>
  <c r="U103" i="4"/>
  <c r="W102" i="4"/>
  <c r="AA101" i="4"/>
  <c r="Y101" i="4"/>
  <c r="W101" i="4"/>
  <c r="U101" i="4"/>
  <c r="R101" i="4"/>
  <c r="Q101" i="4"/>
  <c r="O101" i="4"/>
  <c r="K101" i="4"/>
  <c r="J101" i="4"/>
  <c r="W100" i="4"/>
  <c r="R100" i="4"/>
  <c r="W99" i="4"/>
  <c r="U99" i="4"/>
  <c r="W98" i="4"/>
  <c r="U98" i="4"/>
  <c r="W97" i="4"/>
  <c r="U97" i="4"/>
  <c r="W96" i="4"/>
  <c r="U96" i="4"/>
  <c r="W95" i="4"/>
  <c r="U95" i="4"/>
  <c r="W94" i="4"/>
  <c r="AA93" i="4"/>
  <c r="Y93" i="4"/>
  <c r="W93" i="4"/>
  <c r="U93" i="4"/>
  <c r="R93" i="4"/>
  <c r="Q93" i="4"/>
  <c r="O93" i="4"/>
  <c r="K93" i="4"/>
  <c r="J93" i="4"/>
  <c r="W92" i="4"/>
  <c r="R92" i="4"/>
  <c r="R90" i="4"/>
  <c r="W89" i="4"/>
  <c r="AA88" i="4"/>
  <c r="Y88" i="4"/>
  <c r="W88" i="4"/>
  <c r="R88" i="4"/>
  <c r="Q88" i="4"/>
  <c r="O88" i="4"/>
  <c r="K88" i="4"/>
  <c r="W87" i="4"/>
  <c r="R87" i="4"/>
  <c r="W86" i="4"/>
  <c r="U86" i="4"/>
  <c r="W85" i="4"/>
  <c r="U85" i="4"/>
  <c r="W84" i="4"/>
  <c r="U84" i="4"/>
  <c r="W83" i="4"/>
  <c r="U83" i="4"/>
  <c r="W82" i="4"/>
  <c r="U82" i="4"/>
  <c r="W81" i="4"/>
  <c r="AA80" i="4"/>
  <c r="Y80" i="4"/>
  <c r="W80" i="4"/>
  <c r="U80" i="4"/>
  <c r="R80" i="4"/>
  <c r="Q80" i="4"/>
  <c r="O80" i="4"/>
  <c r="K80" i="4"/>
  <c r="J80" i="4"/>
  <c r="W79" i="4"/>
  <c r="R79" i="4"/>
  <c r="W77" i="4"/>
  <c r="R77" i="4"/>
  <c r="W76" i="4"/>
  <c r="U76" i="4"/>
  <c r="AA75" i="4"/>
  <c r="Y75" i="4"/>
  <c r="W75" i="4"/>
  <c r="R75" i="4"/>
  <c r="Q75" i="4"/>
  <c r="O75" i="4"/>
  <c r="W74" i="4"/>
  <c r="R74" i="4"/>
  <c r="W72" i="4"/>
  <c r="R72" i="4"/>
  <c r="W71" i="4"/>
  <c r="U71" i="4"/>
  <c r="AA70" i="4"/>
  <c r="Y70" i="4"/>
  <c r="W70" i="4"/>
  <c r="R70" i="4"/>
  <c r="Q70" i="4"/>
  <c r="O70" i="4"/>
  <c r="W69" i="4"/>
  <c r="R69" i="4"/>
  <c r="W68" i="4"/>
  <c r="W67" i="4"/>
  <c r="R67" i="4"/>
  <c r="W66" i="4"/>
  <c r="AA65" i="4"/>
  <c r="Y65" i="4"/>
  <c r="W65" i="4"/>
  <c r="R65" i="4"/>
  <c r="Q65" i="4"/>
  <c r="O65" i="4"/>
  <c r="K65" i="4"/>
  <c r="W64" i="4"/>
  <c r="R64" i="4"/>
  <c r="W63" i="4"/>
  <c r="W62" i="4"/>
  <c r="W61" i="4"/>
  <c r="W60" i="4"/>
  <c r="U60" i="4"/>
  <c r="AA59" i="4"/>
  <c r="Y59" i="4"/>
  <c r="W59" i="4"/>
  <c r="U59" i="4"/>
  <c r="R59" i="4"/>
  <c r="Q59" i="4"/>
  <c r="O59" i="4"/>
  <c r="W58" i="4"/>
  <c r="R58" i="4"/>
  <c r="W57" i="4"/>
  <c r="W56" i="4"/>
  <c r="U56" i="4"/>
  <c r="W55" i="4"/>
  <c r="U55" i="4"/>
  <c r="W54" i="4"/>
  <c r="AA53" i="4"/>
  <c r="Y53" i="4"/>
  <c r="W53" i="4"/>
  <c r="R53" i="4"/>
  <c r="Q53" i="4"/>
  <c r="O53" i="4"/>
  <c r="W52" i="4"/>
  <c r="R52" i="4"/>
  <c r="R50" i="4"/>
  <c r="W49" i="4"/>
  <c r="AA48" i="4"/>
  <c r="Y48" i="4"/>
  <c r="W48" i="4"/>
  <c r="R48" i="4"/>
  <c r="Q48" i="4"/>
  <c r="O48" i="4"/>
  <c r="K48" i="4"/>
  <c r="J48" i="4"/>
  <c r="W47" i="4"/>
  <c r="R47" i="4"/>
  <c r="W46" i="4"/>
  <c r="W45" i="4"/>
  <c r="R45" i="4"/>
  <c r="AA43" i="4"/>
  <c r="Y43" i="4"/>
  <c r="W43" i="4"/>
  <c r="R43" i="4"/>
  <c r="Q43" i="4"/>
  <c r="O43" i="4"/>
  <c r="K43" i="4"/>
  <c r="J43" i="4"/>
  <c r="W42" i="4"/>
  <c r="R42" i="4"/>
  <c r="W41" i="4"/>
  <c r="W40" i="4"/>
  <c r="R40" i="4"/>
  <c r="W39" i="4"/>
  <c r="U39" i="4"/>
  <c r="AA38" i="4"/>
  <c r="Y38" i="4"/>
  <c r="W38" i="4"/>
  <c r="U38" i="4"/>
  <c r="R38" i="4"/>
  <c r="Q38" i="4"/>
  <c r="O38" i="4"/>
  <c r="W37" i="4"/>
  <c r="R37" i="4"/>
  <c r="W36" i="4"/>
  <c r="W35" i="4"/>
  <c r="U35" i="4"/>
  <c r="R35" i="4"/>
  <c r="W34" i="4"/>
  <c r="W33" i="4"/>
  <c r="U33" i="4"/>
  <c r="AA32" i="4"/>
  <c r="Y32" i="4"/>
  <c r="W32" i="4"/>
  <c r="U32" i="4"/>
  <c r="R32" i="4"/>
  <c r="Q32" i="4"/>
  <c r="O32" i="4"/>
  <c r="W31" i="4"/>
  <c r="R31" i="4"/>
  <c r="W30" i="4"/>
  <c r="W29" i="4"/>
  <c r="W28" i="4"/>
  <c r="W27" i="4"/>
  <c r="W26" i="4"/>
  <c r="R26" i="4"/>
  <c r="W25" i="4"/>
  <c r="U25" i="4"/>
  <c r="AA24" i="4"/>
  <c r="Y24" i="4"/>
  <c r="W24" i="4"/>
  <c r="U24" i="4"/>
  <c r="R24" i="4"/>
  <c r="Q24" i="4"/>
  <c r="O24" i="4"/>
  <c r="W23" i="4"/>
  <c r="R23" i="4"/>
  <c r="W22" i="4"/>
  <c r="W21" i="4"/>
  <c r="R21" i="4"/>
  <c r="W20" i="4"/>
  <c r="AA19" i="4"/>
  <c r="Y19" i="4"/>
  <c r="W19" i="4"/>
  <c r="U19" i="4"/>
  <c r="R19" i="4"/>
  <c r="Q19" i="4"/>
  <c r="O19" i="4"/>
  <c r="K19" i="4"/>
  <c r="W18" i="4"/>
  <c r="R18" i="4"/>
  <c r="W17" i="4"/>
  <c r="W16" i="4"/>
  <c r="W15" i="4"/>
  <c r="U15" i="4"/>
  <c r="W14" i="4"/>
  <c r="AA13" i="4"/>
  <c r="Y13" i="4"/>
  <c r="W13" i="4"/>
  <c r="U13" i="4"/>
  <c r="R13" i="4"/>
  <c r="Q13" i="4"/>
  <c r="O13" i="4"/>
  <c r="K13" i="4"/>
  <c r="W12" i="4"/>
  <c r="R12" i="4"/>
  <c r="W11" i="4"/>
  <c r="W10" i="4"/>
  <c r="U10" i="4"/>
  <c r="W9" i="4"/>
  <c r="AA8" i="4"/>
  <c r="Y8" i="4"/>
  <c r="W8" i="4"/>
  <c r="U8" i="4"/>
  <c r="R8" i="4"/>
  <c r="Q8" i="4"/>
  <c r="O8" i="4"/>
  <c r="K8" i="4"/>
  <c r="J8" i="4"/>
  <c r="W7" i="4"/>
  <c r="R7" i="4"/>
  <c r="W6" i="4"/>
  <c r="W5" i="4"/>
  <c r="W4" i="4"/>
  <c r="AA3" i="4"/>
  <c r="Y3" i="4"/>
  <c r="W3" i="4"/>
  <c r="U3" i="4"/>
  <c r="R3" i="4"/>
  <c r="Q3" i="4"/>
  <c r="O3" i="4"/>
  <c r="K3" i="4"/>
</calcChain>
</file>

<file path=xl/comments1.xml><?xml version="1.0" encoding="utf-8"?>
<comments xmlns="http://schemas.openxmlformats.org/spreadsheetml/2006/main">
  <authors>
    <author>作者</author>
    <author>Administrator</author>
  </authors>
  <commentList>
    <comment ref="R15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外购</t>
        </r>
      </text>
    </comment>
    <comment ref="R21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外购</t>
        </r>
      </text>
    </comment>
    <comment ref="R26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外购</t>
        </r>
      </text>
    </comment>
    <comment ref="R35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外购</t>
        </r>
      </text>
    </comment>
    <comment ref="R40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外购</t>
        </r>
      </text>
    </comment>
    <comment ref="R45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外购</t>
        </r>
      </text>
    </comment>
    <comment ref="R50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外购</t>
        </r>
      </text>
    </comment>
    <comment ref="R55" authorId="1" shape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外购</t>
        </r>
      </text>
    </comment>
    <comment ref="R61" authorId="1" shape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外购</t>
        </r>
      </text>
    </comment>
    <comment ref="R67" authorId="1" shape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外购</t>
        </r>
      </text>
    </comment>
    <comment ref="R72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外购</t>
        </r>
      </text>
    </comment>
    <comment ref="R77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外购</t>
        </r>
      </text>
    </comment>
    <comment ref="R82" authorId="1" shape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外购</t>
        </r>
      </text>
    </comment>
    <comment ref="R90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外购</t>
        </r>
      </text>
    </comment>
    <comment ref="R95" authorId="1" shape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外购</t>
        </r>
      </text>
    </comment>
    <comment ref="R103" authorId="1" shape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外购</t>
        </r>
      </text>
    </comment>
    <comment ref="R111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外购</t>
        </r>
      </text>
    </comment>
    <comment ref="R116" authorId="1" shape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外购</t>
        </r>
      </text>
    </comment>
    <comment ref="R124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外购</t>
        </r>
      </text>
    </comment>
  </commentList>
</comments>
</file>

<file path=xl/sharedStrings.xml><?xml version="1.0" encoding="utf-8"?>
<sst xmlns="http://schemas.openxmlformats.org/spreadsheetml/2006/main" count="562" uniqueCount="217">
  <si>
    <t>序号</t>
  </si>
  <si>
    <t>零件号</t>
  </si>
  <si>
    <t>规格</t>
  </si>
  <si>
    <t>中文名称</t>
  </si>
  <si>
    <t>供应商</t>
  </si>
  <si>
    <t>SHT0001854</t>
  </si>
  <si>
    <t>SQX3000-6805414</t>
  </si>
  <si>
    <t>左纵梁</t>
  </si>
  <si>
    <t>成卓</t>
  </si>
  <si>
    <t>SHT0001855</t>
  </si>
  <si>
    <t>SQX3000-6805415</t>
  </si>
  <si>
    <t>右纵梁</t>
  </si>
  <si>
    <t>SHT0001856</t>
  </si>
  <si>
    <t>SQX3000-6805416</t>
  </si>
  <si>
    <t>上框前横梁</t>
  </si>
  <si>
    <t>SHT0012159</t>
  </si>
  <si>
    <t>左纵梁焊接组件</t>
  </si>
  <si>
    <t>SHT0012160</t>
  </si>
  <si>
    <t>右纵梁焊接组件</t>
  </si>
  <si>
    <t>SHT0002318</t>
  </si>
  <si>
    <t>SQXM3000-6805833</t>
  </si>
  <si>
    <t>纵梁支撑架</t>
  </si>
  <si>
    <t>SHT0001970</t>
  </si>
  <si>
    <t>SHT0010442</t>
  </si>
  <si>
    <t>座框前连接板</t>
  </si>
  <si>
    <t>SHT0001934</t>
  </si>
  <si>
    <t>H5-6802109</t>
  </si>
  <si>
    <t>左侧主板总成</t>
  </si>
  <si>
    <t>SHT0001936</t>
  </si>
  <si>
    <t>H5-6802111</t>
  </si>
  <si>
    <t>右主板总成</t>
  </si>
  <si>
    <t>SHT0001860</t>
  </si>
  <si>
    <t>SQX3000-6805422</t>
  </si>
  <si>
    <t>下框左纵梁</t>
  </si>
  <si>
    <t>SHT0001861</t>
  </si>
  <si>
    <t>SQX3000-6805423</t>
  </si>
  <si>
    <t>下框右纵梁</t>
  </si>
  <si>
    <t>SHT0001901</t>
  </si>
  <si>
    <t>SQX3000-6805314</t>
  </si>
  <si>
    <t>右侧限位支座焊接总成</t>
  </si>
  <si>
    <t>SHT0001904</t>
  </si>
  <si>
    <t>SQX3000-6805315</t>
  </si>
  <si>
    <t>左侧限位支座焊接总成</t>
  </si>
  <si>
    <t>SLT0010190</t>
  </si>
  <si>
    <r>
      <rPr>
        <sz val="10"/>
        <color theme="1"/>
        <rFont val="Arial"/>
        <family val="2"/>
      </rPr>
      <t>J6F</t>
    </r>
    <r>
      <rPr>
        <sz val="10"/>
        <color theme="1"/>
        <rFont val="宋体"/>
        <family val="3"/>
        <charset val="134"/>
      </rPr>
      <t>复位卷簧下限支架</t>
    </r>
  </si>
  <si>
    <t>SLT0002543</t>
  </si>
  <si>
    <t>6801635X2001A</t>
  </si>
  <si>
    <t>调角器下连接板上加强板</t>
  </si>
  <si>
    <t>SLT0002544</t>
  </si>
  <si>
    <t>6801637X2001A</t>
  </si>
  <si>
    <t>调角器下连接板下加强板</t>
  </si>
  <si>
    <t>SHT0001007</t>
  </si>
  <si>
    <t>H4A-6805104</t>
  </si>
  <si>
    <t>角度限位片</t>
  </si>
  <si>
    <t>SHT0001022</t>
  </si>
  <si>
    <t>H4B-6805103</t>
  </si>
  <si>
    <t>调角器左上连接板</t>
  </si>
  <si>
    <t>SHT0001020</t>
  </si>
  <si>
    <t>H4B-6805104</t>
  </si>
  <si>
    <t>调角器右上连接板</t>
  </si>
  <si>
    <t>SHT0001019</t>
  </si>
  <si>
    <t>H4B-6805102</t>
  </si>
  <si>
    <t>调角器右下连接板</t>
  </si>
  <si>
    <t>SLT0002551</t>
  </si>
  <si>
    <t>6801111X2001A</t>
  </si>
  <si>
    <t>驾驶员座垫右侧安装板</t>
  </si>
  <si>
    <t>SLT0002205</t>
  </si>
  <si>
    <t>6801622X2001A</t>
  </si>
  <si>
    <t>前排靠背复位卷簧限位支架</t>
  </si>
  <si>
    <t>SLT0010408</t>
  </si>
  <si>
    <t>SBS0010111</t>
  </si>
  <si>
    <r>
      <rPr>
        <sz val="10"/>
        <color theme="1"/>
        <rFont val="宋体"/>
        <family val="3"/>
        <charset val="134"/>
      </rPr>
      <t>统帅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3"/>
        <charset val="134"/>
      </rPr>
      <t>奥杰副驾驶员座垫右侧安装板</t>
    </r>
  </si>
  <si>
    <t>SLT0002542</t>
  </si>
  <si>
    <t>6801634X2001A</t>
  </si>
  <si>
    <t>前排靠背复位卷簧安装支架</t>
  </si>
  <si>
    <t>SLT0002537</t>
  </si>
  <si>
    <t>6801621X2001A</t>
  </si>
  <si>
    <t>驾驶员调角器上连接板</t>
  </si>
  <si>
    <t>SHT0012116</t>
  </si>
  <si>
    <r>
      <rPr>
        <sz val="10"/>
        <color indexed="0"/>
        <rFont val="Arial"/>
        <family val="2"/>
      </rPr>
      <t>M4</t>
    </r>
    <r>
      <rPr>
        <sz val="10"/>
        <color indexed="0"/>
        <rFont val="宋体"/>
        <family val="3"/>
        <charset val="134"/>
      </rPr>
      <t>右旁侧板焊接总成</t>
    </r>
  </si>
  <si>
    <t>SHT0012114</t>
  </si>
  <si>
    <r>
      <rPr>
        <sz val="10"/>
        <color indexed="0"/>
        <rFont val="Arial"/>
        <family val="2"/>
      </rPr>
      <t>M4</t>
    </r>
    <r>
      <rPr>
        <sz val="10"/>
        <color indexed="0"/>
        <rFont val="宋体"/>
        <family val="3"/>
        <charset val="134"/>
      </rPr>
      <t>左旁侧板焊接总成</t>
    </r>
  </si>
  <si>
    <r>
      <rPr>
        <sz val="11"/>
        <color theme="1"/>
        <rFont val="等线"/>
        <family val="3"/>
        <charset val="134"/>
      </rPr>
      <t>序号</t>
    </r>
  </si>
  <si>
    <r>
      <rPr>
        <sz val="11"/>
        <color theme="1"/>
        <rFont val="等线"/>
        <family val="3"/>
        <charset val="134"/>
      </rPr>
      <t>物料代码</t>
    </r>
  </si>
  <si>
    <r>
      <rPr>
        <sz val="11"/>
        <color theme="1"/>
        <rFont val="等线"/>
        <family val="3"/>
        <charset val="134"/>
      </rPr>
      <t>零件号</t>
    </r>
  </si>
  <si>
    <r>
      <rPr>
        <sz val="11"/>
        <color theme="1"/>
        <rFont val="等线"/>
        <family val="3"/>
        <charset val="134"/>
      </rPr>
      <t>名称</t>
    </r>
  </si>
  <si>
    <r>
      <rPr>
        <sz val="11"/>
        <color theme="1"/>
        <rFont val="等线"/>
        <family val="3"/>
        <charset val="134"/>
      </rPr>
      <t>图片</t>
    </r>
  </si>
  <si>
    <r>
      <rPr>
        <sz val="11"/>
        <color theme="1"/>
        <rFont val="等线"/>
        <family val="3"/>
        <charset val="134"/>
      </rPr>
      <t>单件图号</t>
    </r>
  </si>
  <si>
    <r>
      <rPr>
        <sz val="11"/>
        <color theme="1"/>
        <rFont val="等线"/>
        <family val="3"/>
        <charset val="134"/>
      </rPr>
      <t>零件名称</t>
    </r>
  </si>
  <si>
    <r>
      <rPr>
        <sz val="11"/>
        <color theme="1"/>
        <rFont val="等线"/>
        <family val="3"/>
        <charset val="134"/>
      </rPr>
      <t>耗用量</t>
    </r>
  </si>
  <si>
    <r>
      <rPr>
        <sz val="11"/>
        <color theme="1"/>
        <rFont val="等线"/>
        <family val="3"/>
        <charset val="134"/>
      </rPr>
      <t>材质</t>
    </r>
  </si>
  <si>
    <r>
      <rPr>
        <sz val="11"/>
        <color theme="1"/>
        <rFont val="等线"/>
        <family val="3"/>
        <charset val="134"/>
      </rPr>
      <t>下料尺寸</t>
    </r>
  </si>
  <si>
    <r>
      <rPr>
        <sz val="11"/>
        <color theme="1"/>
        <rFont val="等线"/>
        <family val="3"/>
        <charset val="134"/>
      </rPr>
      <t>未税单价</t>
    </r>
  </si>
  <si>
    <r>
      <rPr>
        <sz val="11"/>
        <color theme="1"/>
        <rFont val="等线"/>
        <family val="3"/>
        <charset val="134"/>
      </rPr>
      <t>重量</t>
    </r>
    <r>
      <rPr>
        <sz val="11"/>
        <color theme="1"/>
        <rFont val="Arial"/>
        <family val="2"/>
      </rPr>
      <t>kg</t>
    </r>
  </si>
  <si>
    <r>
      <rPr>
        <sz val="11"/>
        <color theme="1"/>
        <rFont val="等线"/>
        <family val="3"/>
        <charset val="134"/>
      </rPr>
      <t>材料费</t>
    </r>
  </si>
  <si>
    <r>
      <rPr>
        <sz val="11"/>
        <color theme="1"/>
        <rFont val="等线"/>
        <family val="3"/>
        <charset val="134"/>
      </rPr>
      <t>加工成本</t>
    </r>
  </si>
  <si>
    <r>
      <rPr>
        <sz val="11"/>
        <color theme="1"/>
        <rFont val="等线"/>
        <family val="3"/>
        <charset val="134"/>
      </rPr>
      <t>系数</t>
    </r>
  </si>
  <si>
    <r>
      <rPr>
        <sz val="11"/>
        <color theme="1"/>
        <rFont val="等线"/>
        <family val="3"/>
        <charset val="134"/>
      </rPr>
      <t>未税目标价</t>
    </r>
  </si>
  <si>
    <r>
      <rPr>
        <sz val="11"/>
        <color theme="1"/>
        <rFont val="等线"/>
        <family val="3"/>
        <charset val="134"/>
      </rPr>
      <t>供应商</t>
    </r>
  </si>
  <si>
    <t>不含模摊未税采购单价</t>
  </si>
  <si>
    <r>
      <rPr>
        <sz val="11"/>
        <color theme="1"/>
        <rFont val="等线"/>
        <family val="3"/>
        <charset val="134"/>
      </rPr>
      <t>是否完成模摊</t>
    </r>
  </si>
  <si>
    <r>
      <rPr>
        <sz val="11"/>
        <color theme="1"/>
        <rFont val="等线"/>
        <family val="3"/>
        <charset val="134"/>
      </rPr>
      <t>对称件</t>
    </r>
  </si>
  <si>
    <r>
      <rPr>
        <sz val="11"/>
        <color theme="1"/>
        <rFont val="等线"/>
        <family val="3"/>
        <charset val="134"/>
      </rPr>
      <t>长</t>
    </r>
    <r>
      <rPr>
        <sz val="11"/>
        <color theme="1"/>
        <rFont val="Arial"/>
        <family val="2"/>
      </rPr>
      <t>mm</t>
    </r>
  </si>
  <si>
    <r>
      <rPr>
        <sz val="11"/>
        <color theme="1"/>
        <rFont val="等线"/>
        <family val="3"/>
        <charset val="134"/>
      </rPr>
      <t>宽</t>
    </r>
    <r>
      <rPr>
        <sz val="11"/>
        <color theme="1"/>
        <rFont val="Arial"/>
        <family val="2"/>
      </rPr>
      <t>mm</t>
    </r>
  </si>
  <si>
    <r>
      <rPr>
        <sz val="11"/>
        <color theme="1"/>
        <rFont val="等线"/>
        <family val="3"/>
        <charset val="134"/>
      </rPr>
      <t>厚</t>
    </r>
    <r>
      <rPr>
        <sz val="11"/>
        <color theme="1"/>
        <rFont val="Arial"/>
        <family val="2"/>
      </rPr>
      <t>mm</t>
    </r>
  </si>
  <si>
    <r>
      <rPr>
        <sz val="11"/>
        <color theme="1"/>
        <rFont val="等线"/>
        <family val="3"/>
        <charset val="134"/>
      </rPr>
      <t>材料</t>
    </r>
  </si>
  <si>
    <r>
      <rPr>
        <sz val="11"/>
        <color theme="1"/>
        <rFont val="等线"/>
        <family val="3"/>
        <charset val="134"/>
      </rPr>
      <t>废铁</t>
    </r>
  </si>
  <si>
    <r>
      <rPr>
        <sz val="11"/>
        <color theme="1"/>
        <rFont val="等线"/>
        <family val="3"/>
        <charset val="134"/>
      </rPr>
      <t>毛重</t>
    </r>
  </si>
  <si>
    <r>
      <rPr>
        <sz val="11"/>
        <color theme="1"/>
        <rFont val="等线"/>
        <family val="3"/>
        <charset val="134"/>
      </rPr>
      <t>净重</t>
    </r>
  </si>
  <si>
    <r>
      <rPr>
        <sz val="11"/>
        <color theme="1"/>
        <rFont val="等线"/>
        <family val="3"/>
        <charset val="134"/>
      </rPr>
      <t>工序</t>
    </r>
  </si>
  <si>
    <r>
      <rPr>
        <sz val="11"/>
        <color theme="1"/>
        <rFont val="等线"/>
        <family val="3"/>
        <charset val="134"/>
      </rPr>
      <t>吨位</t>
    </r>
  </si>
  <si>
    <r>
      <rPr>
        <sz val="11"/>
        <color theme="1"/>
        <rFont val="等线"/>
        <family val="3"/>
        <charset val="134"/>
      </rPr>
      <t>工序费</t>
    </r>
  </si>
  <si>
    <r>
      <rPr>
        <sz val="11"/>
        <color theme="1"/>
        <rFont val="等线"/>
        <family val="3"/>
        <charset val="134"/>
      </rPr>
      <t>出件数</t>
    </r>
  </si>
  <si>
    <r>
      <rPr>
        <sz val="11"/>
        <color theme="1"/>
        <rFont val="等线"/>
        <family val="3"/>
        <charset val="134"/>
      </rPr>
      <t>合计</t>
    </r>
  </si>
  <si>
    <r>
      <rPr>
        <sz val="10"/>
        <rFont val="宋体"/>
        <family val="3"/>
        <charset val="134"/>
      </rPr>
      <t>左纵梁</t>
    </r>
  </si>
  <si>
    <t>SAPH440-Q/BQB310</t>
  </si>
  <si>
    <r>
      <rPr>
        <sz val="10"/>
        <rFont val="宋体"/>
        <family val="3"/>
        <charset val="134"/>
      </rPr>
      <t>落料</t>
    </r>
  </si>
  <si>
    <t>200T</t>
  </si>
  <si>
    <r>
      <rPr>
        <sz val="11"/>
        <color theme="1"/>
        <rFont val="等线"/>
        <family val="3"/>
        <charset val="134"/>
      </rPr>
      <t>黄骅成卓</t>
    </r>
  </si>
  <si>
    <r>
      <rPr>
        <sz val="11"/>
        <color theme="1"/>
        <rFont val="等线"/>
        <family val="3"/>
        <charset val="134"/>
      </rPr>
      <t>是</t>
    </r>
  </si>
  <si>
    <r>
      <rPr>
        <sz val="11"/>
        <color theme="1"/>
        <rFont val="等线"/>
        <family val="3"/>
        <charset val="134"/>
      </rPr>
      <t>右纵梁</t>
    </r>
  </si>
  <si>
    <t>折弯</t>
  </si>
  <si>
    <t>40T</t>
  </si>
  <si>
    <r>
      <rPr>
        <sz val="10"/>
        <rFont val="宋体"/>
        <family val="3"/>
        <charset val="134"/>
      </rPr>
      <t>成型</t>
    </r>
  </si>
  <si>
    <t>160T</t>
  </si>
  <si>
    <r>
      <rPr>
        <sz val="11"/>
        <color theme="1"/>
        <rFont val="等线"/>
        <family val="3"/>
        <charset val="134"/>
      </rPr>
      <t>材料成本合计：</t>
    </r>
  </si>
  <si>
    <r>
      <rPr>
        <sz val="11"/>
        <color theme="1"/>
        <rFont val="等线"/>
        <family val="3"/>
        <charset val="134"/>
      </rPr>
      <t>加工成本合计：</t>
    </r>
  </si>
  <si>
    <r>
      <rPr>
        <sz val="10"/>
        <rFont val="宋体"/>
        <family val="3"/>
        <charset val="134"/>
      </rPr>
      <t>上框前横梁</t>
    </r>
  </si>
  <si>
    <r>
      <rPr>
        <sz val="11"/>
        <color theme="1"/>
        <rFont val="等线"/>
        <family val="3"/>
        <charset val="134"/>
      </rPr>
      <t>否，含模摊</t>
    </r>
    <r>
      <rPr>
        <sz val="11"/>
        <color theme="1"/>
        <rFont val="Arial"/>
        <family val="2"/>
      </rPr>
      <t>3.0423</t>
    </r>
  </si>
  <si>
    <r>
      <rPr>
        <sz val="10"/>
        <rFont val="宋体"/>
        <family val="3"/>
        <charset val="134"/>
      </rPr>
      <t>冲孔</t>
    </r>
  </si>
  <si>
    <t>125T</t>
  </si>
  <si>
    <t>整形</t>
  </si>
  <si>
    <r>
      <rPr>
        <sz val="10"/>
        <rFont val="宋体"/>
        <family val="3"/>
        <charset val="134"/>
      </rPr>
      <t>左纵梁焊接组件</t>
    </r>
  </si>
  <si>
    <t>250T</t>
  </si>
  <si>
    <r>
      <rPr>
        <sz val="11"/>
        <color theme="1"/>
        <rFont val="等线"/>
        <family val="3"/>
        <charset val="134"/>
      </rPr>
      <t>否，含模摊</t>
    </r>
    <r>
      <rPr>
        <sz val="11"/>
        <color theme="1"/>
        <rFont val="Arial"/>
        <family val="2"/>
      </rPr>
      <t>6.1478</t>
    </r>
  </si>
  <si>
    <r>
      <rPr>
        <sz val="11"/>
        <color theme="1"/>
        <rFont val="等线"/>
        <family val="3"/>
        <charset val="134"/>
      </rPr>
      <t>右纵梁焊接组件</t>
    </r>
  </si>
  <si>
    <t>80T</t>
  </si>
  <si>
    <r>
      <rPr>
        <sz val="10"/>
        <color theme="1"/>
        <rFont val="等线"/>
        <family val="3"/>
        <charset val="134"/>
      </rPr>
      <t>上框焊接轴套</t>
    </r>
  </si>
  <si>
    <t>35#</t>
  </si>
  <si>
    <r>
      <rPr>
        <sz val="10"/>
        <rFont val="宋体"/>
        <family val="3"/>
        <charset val="134"/>
      </rPr>
      <t>焊接</t>
    </r>
  </si>
  <si>
    <t>落料</t>
  </si>
  <si>
    <t>黄骅成卓</t>
  </si>
  <si>
    <t>否，含模摊3.931</t>
  </si>
  <si>
    <t>冲孔</t>
  </si>
  <si>
    <t>成型</t>
  </si>
  <si>
    <t>材料成本合计：</t>
  </si>
  <si>
    <t>加工成本合计：</t>
  </si>
  <si>
    <r>
      <rPr>
        <sz val="10"/>
        <rFont val="宋体"/>
        <family val="3"/>
        <charset val="134"/>
      </rPr>
      <t>座框前连接板</t>
    </r>
  </si>
  <si>
    <t>SPFH590-Q/BQB310</t>
  </si>
  <si>
    <r>
      <rPr>
        <sz val="10"/>
        <rFont val="宋体"/>
        <family val="3"/>
        <charset val="134"/>
      </rPr>
      <t>左侧主板总成</t>
    </r>
  </si>
  <si>
    <t>H5-6802110</t>
  </si>
  <si>
    <r>
      <rPr>
        <sz val="11"/>
        <color theme="1"/>
        <rFont val="等线"/>
        <family val="3"/>
        <charset val="134"/>
      </rPr>
      <t>靠背左侧主钣</t>
    </r>
  </si>
  <si>
    <r>
      <rPr>
        <sz val="11"/>
        <color theme="1"/>
        <rFont val="等线"/>
        <family val="3"/>
        <charset val="134"/>
      </rPr>
      <t>右主板总成</t>
    </r>
  </si>
  <si>
    <t>Q370C10</t>
  </si>
  <si>
    <r>
      <rPr>
        <sz val="11"/>
        <color theme="1"/>
        <rFont val="等线"/>
        <family val="3"/>
        <charset val="134"/>
      </rPr>
      <t>点焊螺母</t>
    </r>
  </si>
  <si>
    <t>压型</t>
  </si>
  <si>
    <r>
      <rPr>
        <sz val="10"/>
        <rFont val="宋体"/>
        <family val="3"/>
        <charset val="134"/>
      </rPr>
      <t>下框左纵梁</t>
    </r>
  </si>
  <si>
    <r>
      <rPr>
        <sz val="11"/>
        <color theme="1"/>
        <rFont val="等线"/>
        <family val="3"/>
        <charset val="134"/>
      </rPr>
      <t>下框左纵梁</t>
    </r>
  </si>
  <si>
    <r>
      <rPr>
        <sz val="11"/>
        <color theme="1"/>
        <rFont val="等线"/>
        <family val="3"/>
        <charset val="134"/>
      </rPr>
      <t>否，含模摊</t>
    </r>
    <r>
      <rPr>
        <sz val="11"/>
        <color theme="1"/>
        <rFont val="Arial"/>
        <family val="2"/>
      </rPr>
      <t>4.4625</t>
    </r>
  </si>
  <si>
    <r>
      <rPr>
        <sz val="11"/>
        <color theme="1"/>
        <rFont val="等线"/>
        <family val="3"/>
        <charset val="134"/>
      </rPr>
      <t>下框右纵梁</t>
    </r>
  </si>
  <si>
    <r>
      <rPr>
        <sz val="10"/>
        <rFont val="宋体"/>
        <family val="3"/>
        <charset val="134"/>
      </rPr>
      <t>右侧限位支座焊接总成</t>
    </r>
  </si>
  <si>
    <t>SQX3000-6805329</t>
  </si>
  <si>
    <r>
      <rPr>
        <sz val="11"/>
        <color theme="1"/>
        <rFont val="等线"/>
        <family val="3"/>
        <charset val="134"/>
      </rPr>
      <t>左侧限位支座</t>
    </r>
  </si>
  <si>
    <r>
      <rPr>
        <sz val="11"/>
        <color theme="1"/>
        <rFont val="等线"/>
        <family val="3"/>
        <charset val="134"/>
      </rPr>
      <t>左侧限位支座焊接总成</t>
    </r>
  </si>
  <si>
    <t>Q37105</t>
  </si>
  <si>
    <r>
      <rPr>
        <sz val="11"/>
        <color theme="1"/>
        <rFont val="等线"/>
        <family val="3"/>
        <charset val="134"/>
      </rPr>
      <t>焊接方螺母</t>
    </r>
  </si>
  <si>
    <r>
      <rPr>
        <sz val="10"/>
        <rFont val="Arial"/>
        <family val="2"/>
      </rPr>
      <t>J6F</t>
    </r>
    <r>
      <rPr>
        <sz val="10"/>
        <rFont val="宋体"/>
        <family val="3"/>
        <charset val="134"/>
      </rPr>
      <t>复位卷簧下限支架</t>
    </r>
  </si>
  <si>
    <r>
      <rPr>
        <sz val="11"/>
        <color theme="1"/>
        <rFont val="Arial"/>
        <family val="2"/>
      </rPr>
      <t>J6F</t>
    </r>
    <r>
      <rPr>
        <sz val="11"/>
        <color theme="1"/>
        <rFont val="等线"/>
        <family val="3"/>
        <charset val="134"/>
      </rPr>
      <t>复位卷簧下限支架</t>
    </r>
  </si>
  <si>
    <r>
      <rPr>
        <sz val="10"/>
        <rFont val="宋体"/>
        <family val="3"/>
        <charset val="134"/>
      </rPr>
      <t>调角器下连接板上加强板</t>
    </r>
  </si>
  <si>
    <r>
      <rPr>
        <sz val="11"/>
        <color theme="1"/>
        <rFont val="等线"/>
        <family val="3"/>
        <charset val="134"/>
      </rPr>
      <t>调角器下连接板上加强板</t>
    </r>
  </si>
  <si>
    <t>QStE500TM,2.5T</t>
  </si>
  <si>
    <r>
      <rPr>
        <sz val="10"/>
        <rFont val="宋体"/>
        <family val="3"/>
        <charset val="134"/>
      </rPr>
      <t>成型</t>
    </r>
    <r>
      <rPr>
        <sz val="10"/>
        <rFont val="Arial"/>
        <family val="2"/>
      </rPr>
      <t>1</t>
    </r>
  </si>
  <si>
    <t>60T</t>
  </si>
  <si>
    <r>
      <rPr>
        <sz val="10"/>
        <rFont val="宋体"/>
        <family val="3"/>
        <charset val="134"/>
      </rPr>
      <t>成型</t>
    </r>
    <r>
      <rPr>
        <sz val="10"/>
        <rFont val="Arial"/>
        <family val="2"/>
      </rPr>
      <t>2</t>
    </r>
  </si>
  <si>
    <r>
      <rPr>
        <sz val="10"/>
        <rFont val="宋体"/>
        <family val="3"/>
        <charset val="134"/>
      </rPr>
      <t>调角器下连接板下加强板</t>
    </r>
  </si>
  <si>
    <r>
      <rPr>
        <sz val="11"/>
        <color theme="1"/>
        <rFont val="Arial"/>
        <family val="2"/>
      </rPr>
      <t>J6F</t>
    </r>
    <r>
      <rPr>
        <sz val="11"/>
        <color theme="1"/>
        <rFont val="等线"/>
        <family val="3"/>
        <charset val="134"/>
      </rPr>
      <t>调角器下连接板下加强板</t>
    </r>
  </si>
  <si>
    <t>25T</t>
  </si>
  <si>
    <r>
      <rPr>
        <sz val="10"/>
        <rFont val="宋体"/>
        <family val="3"/>
        <charset val="134"/>
      </rPr>
      <t>角度限位片</t>
    </r>
  </si>
  <si>
    <r>
      <rPr>
        <sz val="11"/>
        <color theme="1"/>
        <rFont val="等线"/>
        <family val="3"/>
        <charset val="134"/>
      </rPr>
      <t>角度限位片</t>
    </r>
  </si>
  <si>
    <r>
      <rPr>
        <sz val="10"/>
        <rFont val="宋体"/>
        <family val="3"/>
        <charset val="134"/>
      </rPr>
      <t>调角器左上连接板</t>
    </r>
  </si>
  <si>
    <r>
      <rPr>
        <sz val="11"/>
        <color theme="1"/>
        <rFont val="等线"/>
        <family val="3"/>
        <charset val="134"/>
      </rPr>
      <t>调角器左上连接板</t>
    </r>
  </si>
  <si>
    <r>
      <rPr>
        <sz val="11"/>
        <color theme="1"/>
        <rFont val="等线"/>
        <family val="3"/>
        <charset val="134"/>
      </rPr>
      <t>调角器右上连接板</t>
    </r>
  </si>
  <si>
    <r>
      <rPr>
        <sz val="10"/>
        <rFont val="宋体"/>
        <family val="3"/>
        <charset val="134"/>
      </rPr>
      <t>调角器右下连接板</t>
    </r>
  </si>
  <si>
    <r>
      <rPr>
        <sz val="11"/>
        <color theme="1"/>
        <rFont val="等线"/>
        <family val="3"/>
        <charset val="134"/>
      </rPr>
      <t>调角器右下连接板</t>
    </r>
  </si>
  <si>
    <r>
      <rPr>
        <sz val="10"/>
        <rFont val="宋体"/>
        <family val="3"/>
        <charset val="134"/>
      </rPr>
      <t>驾驶员座垫右侧安装板</t>
    </r>
  </si>
  <si>
    <r>
      <rPr>
        <sz val="11"/>
        <color theme="1"/>
        <rFont val="等线"/>
        <family val="3"/>
        <charset val="134"/>
      </rPr>
      <t>驾驶员座垫右侧安装板</t>
    </r>
  </si>
  <si>
    <r>
      <rPr>
        <sz val="10"/>
        <rFont val="宋体"/>
        <family val="3"/>
        <charset val="134"/>
      </rPr>
      <t>冲孔</t>
    </r>
    <r>
      <rPr>
        <sz val="10"/>
        <rFont val="Arial"/>
        <family val="2"/>
      </rPr>
      <t>1</t>
    </r>
  </si>
  <si>
    <t>切边</t>
  </si>
  <si>
    <t>100T</t>
  </si>
  <si>
    <r>
      <rPr>
        <sz val="10"/>
        <rFont val="宋体"/>
        <family val="3"/>
        <charset val="134"/>
      </rPr>
      <t>冲孔</t>
    </r>
    <r>
      <rPr>
        <sz val="10"/>
        <rFont val="Arial"/>
        <family val="2"/>
      </rPr>
      <t>2</t>
    </r>
  </si>
  <si>
    <r>
      <rPr>
        <sz val="10"/>
        <rFont val="宋体"/>
        <family val="3"/>
        <charset val="134"/>
      </rPr>
      <t>前排靠背复位卷簧限位支架</t>
    </r>
  </si>
  <si>
    <r>
      <rPr>
        <sz val="11"/>
        <color theme="1"/>
        <rFont val="等线"/>
        <family val="3"/>
        <charset val="134"/>
      </rPr>
      <t>前排靠背复位卷簧限位支架</t>
    </r>
  </si>
  <si>
    <r>
      <rPr>
        <sz val="11"/>
        <color theme="1"/>
        <rFont val="等线"/>
        <family val="3"/>
        <charset val="134"/>
      </rPr>
      <t>否，含模摊</t>
    </r>
    <r>
      <rPr>
        <sz val="11"/>
        <color theme="1"/>
        <rFont val="Arial"/>
        <family val="2"/>
      </rPr>
      <t>0.7584</t>
    </r>
  </si>
  <si>
    <r>
      <rPr>
        <sz val="10"/>
        <rFont val="宋体"/>
        <family val="3"/>
        <charset val="134"/>
      </rPr>
      <t>副驾驶员座垫右侧安装板</t>
    </r>
  </si>
  <si>
    <r>
      <rPr>
        <sz val="11"/>
        <color theme="1"/>
        <rFont val="等线"/>
        <family val="3"/>
        <charset val="134"/>
      </rPr>
      <t>副驾驶员座垫右侧安装板</t>
    </r>
  </si>
  <si>
    <r>
      <rPr>
        <sz val="11"/>
        <color theme="1"/>
        <rFont val="等线"/>
        <family val="3"/>
        <charset val="134"/>
      </rPr>
      <t>否，含模摊</t>
    </r>
    <r>
      <rPr>
        <sz val="11"/>
        <color theme="1"/>
        <rFont val="Arial"/>
        <family val="2"/>
      </rPr>
      <t>0.7554</t>
    </r>
  </si>
  <si>
    <r>
      <rPr>
        <sz val="10"/>
        <rFont val="宋体"/>
        <family val="3"/>
        <charset val="134"/>
      </rPr>
      <t>前排靠背复位卷簧安装支架</t>
    </r>
  </si>
  <si>
    <r>
      <rPr>
        <sz val="11"/>
        <color theme="1"/>
        <rFont val="等线"/>
        <family val="3"/>
        <charset val="134"/>
      </rPr>
      <t>前排靠背复位卷簧安装支架</t>
    </r>
  </si>
  <si>
    <r>
      <rPr>
        <sz val="10"/>
        <rFont val="宋体"/>
        <family val="3"/>
        <charset val="134"/>
      </rPr>
      <t>驾驶员调角器上连接板</t>
    </r>
  </si>
  <si>
    <r>
      <rPr>
        <sz val="11"/>
        <color theme="1"/>
        <rFont val="等线"/>
        <family val="3"/>
        <charset val="134"/>
      </rPr>
      <t>驾驶员调角器上连接板</t>
    </r>
  </si>
  <si>
    <t>M4左旁侧板焊接总成</t>
  </si>
  <si>
    <t>否，含模摊3.096</t>
  </si>
  <si>
    <t>M4右旁侧板焊接总成</t>
  </si>
  <si>
    <t>冲孔1</t>
  </si>
  <si>
    <t>冲孔2</t>
  </si>
  <si>
    <t>成型1</t>
  </si>
  <si>
    <t>成型2</t>
  </si>
  <si>
    <t>焊接</t>
  </si>
  <si>
    <t>落料</t>
    <phoneticPr fontId="18" type="noConversion"/>
  </si>
  <si>
    <t>BAS0010022</t>
    <phoneticPr fontId="18" type="noConversion"/>
  </si>
  <si>
    <r>
      <rPr>
        <sz val="11"/>
        <color theme="1"/>
        <rFont val="宋体"/>
        <family val="3"/>
        <charset val="134"/>
      </rPr>
      <t>未税</t>
    </r>
    <r>
      <rPr>
        <sz val="11"/>
        <color theme="1"/>
        <rFont val="Arial"/>
        <family val="2"/>
      </rPr>
      <t>0.9</t>
    </r>
    <r>
      <rPr>
        <sz val="11"/>
        <color theme="1"/>
        <rFont val="宋体"/>
        <family val="3"/>
        <charset val="134"/>
      </rPr>
      <t>元。</t>
    </r>
    <phoneticPr fontId="18" type="noConversion"/>
  </si>
  <si>
    <t>2024定价</t>
    <phoneticPr fontId="20" type="noConversion"/>
  </si>
  <si>
    <t>2023开票单价</t>
    <phoneticPr fontId="20" type="noConversion"/>
  </si>
  <si>
    <r>
      <t>2023</t>
    </r>
    <r>
      <rPr>
        <sz val="10"/>
        <color theme="1"/>
        <rFont val="宋体"/>
        <family val="3"/>
        <charset val="134"/>
      </rPr>
      <t>年使用量</t>
    </r>
    <phoneticPr fontId="20" type="noConversion"/>
  </si>
  <si>
    <t>合计降本金额</t>
    <phoneticPr fontId="20" type="noConversion"/>
  </si>
  <si>
    <t>备注</t>
    <phoneticPr fontId="20" type="noConversion"/>
  </si>
  <si>
    <t>合计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</si>
</sst>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 * #,##0.00_ ;_ * \-#,##0.00_ ;_ * &quot;-&quot;??_ ;_ @_ "/>
    <numFmt numFmtId="176" formatCode="0.0_);[Red]\(0.0\)"/>
    <numFmt numFmtId="177" formatCode="0.00_);[Red]\(0.00\)"/>
    <numFmt numFmtId="178" formatCode="0.000_);[Red]\(0.000\)"/>
    <numFmt numFmtId="179" formatCode="0.00_ "/>
    <numFmt numFmtId="180" formatCode="0.0_ "/>
    <numFmt numFmtId="181" formatCode="0.000_ "/>
    <numFmt numFmtId="182" formatCode="_ * #,##0.0000_ ;_ * \-#,##0.0000_ ;_ * &quot;-&quot;??_ ;_ @_ "/>
    <numFmt numFmtId="183" formatCode="0.0000_);[Red]\(0.0000\)"/>
    <numFmt numFmtId="184" formatCode="0.0000"/>
  </numFmts>
  <fonts count="21" x14ac:knownFonts="1">
    <font>
      <sz val="11"/>
      <color theme="1"/>
      <name val="等线"/>
      <charset val="134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宋体"/>
      <family val="3"/>
      <charset val="134"/>
    </font>
    <font>
      <sz val="11"/>
      <color theme="1"/>
      <name val="等线"/>
      <family val="3"/>
      <charset val="134"/>
    </font>
    <font>
      <sz val="10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color theme="1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Arial"/>
      <family val="2"/>
    </font>
    <font>
      <sz val="12"/>
      <name val="宋体"/>
      <family val="3"/>
      <charset val="134"/>
    </font>
    <font>
      <sz val="10"/>
      <color indexed="0"/>
      <name val="Arial"/>
      <family val="2"/>
    </font>
    <font>
      <sz val="10"/>
      <color indexed="0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6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0" borderId="2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/>
  </cellStyleXfs>
  <cellXfs count="146">
    <xf numFmtId="0" fontId="0" fillId="0" borderId="0" xfId="0">
      <alignment vertical="center"/>
    </xf>
    <xf numFmtId="0" fontId="1" fillId="0" borderId="0" xfId="3" applyFo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3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176" fontId="1" fillId="0" borderId="2" xfId="3" applyNumberFormat="1" applyFont="1" applyBorder="1" applyAlignment="1">
      <alignment horizontal="center" vertical="center" wrapText="1" shrinkToFit="1"/>
    </xf>
    <xf numFmtId="177" fontId="1" fillId="0" borderId="2" xfId="3" applyNumberFormat="1" applyFont="1" applyBorder="1" applyAlignment="1">
      <alignment horizontal="center" vertical="center"/>
    </xf>
    <xf numFmtId="178" fontId="1" fillId="0" borderId="2" xfId="3" applyNumberFormat="1" applyFont="1" applyBorder="1" applyAlignment="1">
      <alignment horizontal="center" vertical="center" shrinkToFit="1"/>
    </xf>
    <xf numFmtId="176" fontId="2" fillId="2" borderId="2" xfId="0" applyNumberFormat="1" applyFont="1" applyFill="1" applyBorder="1" applyAlignment="1">
      <alignment horizontal="center" vertical="center" wrapText="1"/>
    </xf>
    <xf numFmtId="177" fontId="2" fillId="2" borderId="2" xfId="2" applyNumberFormat="1" applyFont="1" applyFill="1" applyBorder="1" applyAlignment="1" applyProtection="1">
      <alignment horizontal="center" vertical="center" wrapText="1"/>
      <protection locked="0"/>
    </xf>
    <xf numFmtId="178" fontId="2" fillId="2" borderId="2" xfId="4" applyNumberFormat="1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/>
    </xf>
    <xf numFmtId="178" fontId="1" fillId="2" borderId="2" xfId="0" applyNumberFormat="1" applyFont="1" applyFill="1" applyBorder="1" applyAlignment="1">
      <alignment horizontal="center" vertical="center"/>
    </xf>
    <xf numFmtId="177" fontId="1" fillId="0" borderId="2" xfId="3" applyNumberFormat="1" applyFont="1" applyBorder="1" applyAlignment="1">
      <alignment horizontal="center" vertical="center" wrapText="1"/>
    </xf>
    <xf numFmtId="176" fontId="1" fillId="0" borderId="2" xfId="3" applyNumberFormat="1" applyFont="1" applyBorder="1" applyAlignment="1">
      <alignment horizontal="center" vertical="center" wrapText="1"/>
    </xf>
    <xf numFmtId="177" fontId="1" fillId="0" borderId="2" xfId="3" applyNumberFormat="1" applyFont="1" applyBorder="1" applyAlignment="1">
      <alignment horizontal="center" vertical="center" shrinkToFit="1"/>
    </xf>
    <xf numFmtId="178" fontId="2" fillId="2" borderId="2" xfId="2" applyNumberFormat="1" applyFont="1" applyFill="1" applyBorder="1" applyAlignment="1" applyProtection="1">
      <alignment horizontal="center" vertical="center" wrapText="1"/>
      <protection locked="0"/>
    </xf>
    <xf numFmtId="17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79" fontId="2" fillId="2" borderId="2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9" fontId="4" fillId="2" borderId="2" xfId="0" applyNumberFormat="1" applyFont="1" applyFill="1" applyBorder="1" applyAlignment="1">
      <alignment horizontal="center" vertical="center" wrapText="1"/>
    </xf>
    <xf numFmtId="179" fontId="1" fillId="2" borderId="2" xfId="0" applyNumberFormat="1" applyFont="1" applyFill="1" applyBorder="1" applyAlignment="1">
      <alignment horizontal="center" vertical="center"/>
    </xf>
    <xf numFmtId="179" fontId="4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179" fontId="2" fillId="3" borderId="2" xfId="0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80" fontId="2" fillId="2" borderId="2" xfId="0" applyNumberFormat="1" applyFont="1" applyFill="1" applyBorder="1" applyAlignment="1">
      <alignment horizontal="center" vertical="center"/>
    </xf>
    <xf numFmtId="181" fontId="2" fillId="2" borderId="2" xfId="0" applyNumberFormat="1" applyFont="1" applyFill="1" applyBorder="1" applyAlignment="1">
      <alignment horizontal="center" vertical="center"/>
    </xf>
    <xf numFmtId="182" fontId="1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82" fontId="1" fillId="2" borderId="4" xfId="1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82" fontId="1" fillId="2" borderId="3" xfId="1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84" fontId="1" fillId="2" borderId="1" xfId="0" applyNumberFormat="1" applyFont="1" applyFill="1" applyBorder="1" applyAlignment="1">
      <alignment horizontal="center" vertical="center"/>
    </xf>
    <xf numFmtId="184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7" fontId="4" fillId="2" borderId="2" xfId="2" applyNumberFormat="1" applyFont="1" applyFill="1" applyBorder="1" applyAlignment="1" applyProtection="1">
      <alignment horizontal="center" vertical="center" wrapText="1"/>
      <protection locked="0"/>
    </xf>
    <xf numFmtId="178" fontId="4" fillId="2" borderId="2" xfId="4" applyNumberFormat="1" applyFont="1" applyFill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center" vertical="center" wrapText="1"/>
    </xf>
    <xf numFmtId="176" fontId="0" fillId="2" borderId="2" xfId="0" applyNumberFormat="1" applyFill="1" applyBorder="1" applyAlignment="1">
      <alignment horizontal="center" vertical="center"/>
    </xf>
    <xf numFmtId="177" fontId="0" fillId="2" borderId="2" xfId="0" applyNumberFormat="1" applyFill="1" applyBorder="1" applyAlignment="1">
      <alignment horizontal="center" vertical="center"/>
    </xf>
    <xf numFmtId="178" fontId="0" fillId="2" borderId="2" xfId="0" applyNumberFormat="1" applyFill="1" applyBorder="1" applyAlignment="1">
      <alignment horizontal="center" vertical="center"/>
    </xf>
    <xf numFmtId="178" fontId="4" fillId="2" borderId="2" xfId="2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179" fontId="8" fillId="2" borderId="2" xfId="0" applyNumberFormat="1" applyFont="1" applyFill="1" applyBorder="1" applyAlignment="1">
      <alignment horizontal="center" vertical="center"/>
    </xf>
    <xf numFmtId="179" fontId="0" fillId="2" borderId="2" xfId="0" applyNumberFormat="1" applyFill="1" applyBorder="1" applyAlignment="1">
      <alignment horizontal="center" vertical="center"/>
    </xf>
    <xf numFmtId="182" fontId="0" fillId="2" borderId="1" xfId="1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82" fontId="0" fillId="2" borderId="4" xfId="1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82" fontId="0" fillId="2" borderId="3" xfId="1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43" fontId="3" fillId="0" borderId="0" xfId="0" applyNumberFormat="1" applyFont="1" applyAlignment="1">
      <alignment vertical="center"/>
    </xf>
    <xf numFmtId="43" fontId="3" fillId="0" borderId="0" xfId="0" applyNumberFormat="1" applyFont="1">
      <alignment vertical="center"/>
    </xf>
    <xf numFmtId="179" fontId="19" fillId="2" borderId="2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 wrapText="1"/>
    </xf>
    <xf numFmtId="177" fontId="2" fillId="3" borderId="2" xfId="2" applyNumberFormat="1" applyFont="1" applyFill="1" applyBorder="1" applyAlignment="1" applyProtection="1">
      <alignment horizontal="center" vertical="center" wrapText="1"/>
      <protection locked="0"/>
    </xf>
    <xf numFmtId="178" fontId="2" fillId="3" borderId="2" xfId="4" applyNumberFormat="1" applyFont="1" applyFill="1" applyBorder="1" applyAlignment="1">
      <alignment horizontal="center" vertical="center"/>
    </xf>
    <xf numFmtId="178" fontId="2" fillId="3" borderId="2" xfId="0" applyNumberFormat="1" applyFont="1" applyFill="1" applyBorder="1" applyAlignment="1">
      <alignment horizontal="center" vertical="center" wrapText="1"/>
    </xf>
    <xf numFmtId="178" fontId="2" fillId="3" borderId="2" xfId="2" applyNumberFormat="1" applyFont="1" applyFill="1" applyBorder="1" applyAlignment="1" applyProtection="1">
      <alignment horizontal="center" vertical="center" wrapText="1"/>
      <protection locked="0"/>
    </xf>
    <xf numFmtId="179" fontId="2" fillId="3" borderId="2" xfId="0" applyNumberFormat="1" applyFont="1" applyFill="1" applyBorder="1" applyAlignment="1">
      <alignment horizontal="center" vertical="center" wrapText="1"/>
    </xf>
    <xf numFmtId="182" fontId="1" fillId="3" borderId="4" xfId="1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3" fillId="3" borderId="0" xfId="0" applyFont="1" applyFill="1">
      <alignment vertical="center"/>
    </xf>
    <xf numFmtId="0" fontId="1" fillId="0" borderId="2" xfId="3" applyFont="1" applyBorder="1" applyAlignment="1">
      <alignment horizontal="center" vertical="center"/>
    </xf>
    <xf numFmtId="183" fontId="1" fillId="0" borderId="2" xfId="3" applyNumberFormat="1" applyFont="1" applyBorder="1" applyAlignment="1">
      <alignment horizontal="center" vertical="center" wrapText="1"/>
    </xf>
    <xf numFmtId="183" fontId="5" fillId="0" borderId="5" xfId="3" applyNumberFormat="1" applyFont="1" applyBorder="1" applyAlignment="1">
      <alignment horizontal="center" vertical="center" wrapText="1"/>
    </xf>
    <xf numFmtId="183" fontId="1" fillId="0" borderId="5" xfId="3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1" fillId="0" borderId="3" xfId="3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2" xfId="3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1" fillId="0" borderId="3" xfId="3" applyFont="1" applyBorder="1" applyAlignment="1">
      <alignment horizontal="center" vertical="center" wrapText="1"/>
    </xf>
    <xf numFmtId="0" fontId="1" fillId="0" borderId="2" xfId="3" applyFont="1" applyBorder="1" applyAlignment="1">
      <alignment horizontal="center" vertical="center" wrapText="1" shrinkToFit="1"/>
    </xf>
    <xf numFmtId="9" fontId="3" fillId="2" borderId="2" xfId="0" applyNumberFormat="1" applyFont="1" applyFill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shrinkToFit="1"/>
    </xf>
    <xf numFmtId="0" fontId="1" fillId="0" borderId="3" xfId="3" applyFont="1" applyBorder="1" applyAlignment="1">
      <alignment horizontal="center" vertical="center" shrinkToFit="1"/>
    </xf>
    <xf numFmtId="177" fontId="1" fillId="0" borderId="2" xfId="3" applyNumberFormat="1" applyFont="1" applyBorder="1" applyAlignment="1">
      <alignment horizontal="center" vertical="center"/>
    </xf>
    <xf numFmtId="176" fontId="1" fillId="0" borderId="2" xfId="3" applyNumberFormat="1" applyFont="1" applyBorder="1" applyAlignment="1">
      <alignment horizontal="center" vertical="center" wrapText="1" shrinkToFit="1"/>
    </xf>
    <xf numFmtId="178" fontId="1" fillId="0" borderId="2" xfId="3" applyNumberFormat="1" applyFont="1" applyBorder="1" applyAlignment="1">
      <alignment horizontal="center" vertical="center" shrinkToFit="1"/>
    </xf>
    <xf numFmtId="9" fontId="7" fillId="2" borderId="2" xfId="0" applyNumberFormat="1" applyFont="1" applyFill="1" applyBorder="1" applyAlignment="1">
      <alignment horizontal="center" vertical="center" wrapText="1"/>
    </xf>
    <xf numFmtId="182" fontId="1" fillId="0" borderId="2" xfId="1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10" fillId="4" borderId="6" xfId="0" applyFont="1" applyFill="1" applyBorder="1" applyAlignment="1">
      <alignment horizontal="center" vertical="center"/>
    </xf>
    <xf numFmtId="49" fontId="4" fillId="4" borderId="2" xfId="5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5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5" applyNumberFormat="1" applyFont="1" applyFill="1" applyBorder="1" applyAlignment="1" applyProtection="1">
      <alignment horizontal="center" vertical="center" wrapText="1"/>
      <protection locked="0"/>
    </xf>
    <xf numFmtId="43" fontId="10" fillId="4" borderId="2" xfId="0" applyNumberFormat="1" applyFont="1" applyFill="1" applyBorder="1" applyAlignment="1">
      <alignment horizontal="center" vertical="center" wrapText="1"/>
    </xf>
    <xf numFmtId="43" fontId="7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>
      <alignment vertical="center"/>
    </xf>
    <xf numFmtId="0" fontId="7" fillId="4" borderId="2" xfId="0" applyFont="1" applyFill="1" applyBorder="1">
      <alignment vertical="center"/>
    </xf>
    <xf numFmtId="0" fontId="3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43" fontId="3" fillId="4" borderId="2" xfId="0" applyNumberFormat="1" applyFont="1" applyFill="1" applyBorder="1" applyAlignment="1">
      <alignment horizontal="center" vertical="center"/>
    </xf>
    <xf numFmtId="43" fontId="3" fillId="4" borderId="2" xfId="0" applyNumberFormat="1" applyFont="1" applyFill="1" applyBorder="1">
      <alignment vertical="center"/>
    </xf>
    <xf numFmtId="182" fontId="3" fillId="4" borderId="2" xfId="1" applyNumberFormat="1" applyFont="1" applyFill="1" applyBorder="1" applyAlignment="1">
      <alignment horizontal="center" vertical="center"/>
    </xf>
  </cellXfs>
  <cellStyles count="6">
    <cellStyle name="BOM_Level_Below3" xfId="2"/>
    <cellStyle name="常规" xfId="0" builtinId="0"/>
    <cellStyle name="常规 2" xfId="3"/>
    <cellStyle name="常规 3" xfId="4"/>
    <cellStyle name="千位分隔" xfId="1" builtinId="3"/>
    <cellStyle name="样式 1 2" xfId="5"/>
  </cellStyles>
  <dxfs count="23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w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w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64135</xdr:colOff>
      <xdr:row>2</xdr:row>
      <xdr:rowOff>258445</xdr:rowOff>
    </xdr:from>
    <xdr:to>
      <xdr:col>4</xdr:col>
      <xdr:colOff>594995</xdr:colOff>
      <xdr:row>5</xdr:row>
      <xdr:rowOff>83185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59685" y="880745"/>
          <a:ext cx="53086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83820</xdr:colOff>
      <xdr:row>7</xdr:row>
      <xdr:rowOff>160655</xdr:rowOff>
    </xdr:from>
    <xdr:to>
      <xdr:col>4</xdr:col>
      <xdr:colOff>582930</xdr:colOff>
      <xdr:row>10</xdr:row>
      <xdr:rowOff>122555</xdr:rowOff>
    </xdr:to>
    <xdr:pic>
      <xdr:nvPicPr>
        <xdr:cNvPr id="3" name="Picture 5989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57" b="-1257"/>
        <a:stretch>
          <a:fillRect/>
        </a:stretch>
      </xdr:blipFill>
      <xdr:spPr>
        <a:xfrm>
          <a:off x="2579370" y="1951355"/>
          <a:ext cx="49911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170180</xdr:colOff>
      <xdr:row>12</xdr:row>
      <xdr:rowOff>80010</xdr:rowOff>
    </xdr:from>
    <xdr:to>
      <xdr:col>4</xdr:col>
      <xdr:colOff>513080</xdr:colOff>
      <xdr:row>14</xdr:row>
      <xdr:rowOff>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5730" y="2937510"/>
          <a:ext cx="342900" cy="453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899160</xdr:colOff>
      <xdr:row>14</xdr:row>
      <xdr:rowOff>121920</xdr:rowOff>
    </xdr:from>
    <xdr:to>
      <xdr:col>4</xdr:col>
      <xdr:colOff>1127760</xdr:colOff>
      <xdr:row>16</xdr:row>
      <xdr:rowOff>137160</xdr:rowOff>
    </xdr:to>
    <xdr:pic>
      <xdr:nvPicPr>
        <xdr:cNvPr id="5" name="图片 13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52775" y="3512820"/>
          <a:ext cx="0" cy="52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125730</xdr:colOff>
      <xdr:row>14</xdr:row>
      <xdr:rowOff>63500</xdr:rowOff>
    </xdr:from>
    <xdr:to>
      <xdr:col>4</xdr:col>
      <xdr:colOff>563880</xdr:colOff>
      <xdr:row>17</xdr:row>
      <xdr:rowOff>132080</xdr:rowOff>
    </xdr:to>
    <xdr:pic>
      <xdr:nvPicPr>
        <xdr:cNvPr id="6" name="图片 13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21280" y="3454400"/>
          <a:ext cx="43815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126365</xdr:colOff>
      <xdr:row>23</xdr:row>
      <xdr:rowOff>250825</xdr:rowOff>
    </xdr:from>
    <xdr:to>
      <xdr:col>4</xdr:col>
      <xdr:colOff>641985</xdr:colOff>
      <xdr:row>29</xdr:row>
      <xdr:rowOff>10795</xdr:rowOff>
    </xdr:to>
    <xdr:pic>
      <xdr:nvPicPr>
        <xdr:cNvPr id="7" name="图片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483" t="32034" r="27075" b="32590"/>
        <a:stretch>
          <a:fillRect/>
        </a:stretch>
      </xdr:blipFill>
      <xdr:spPr>
        <a:xfrm>
          <a:off x="2621915" y="5572125"/>
          <a:ext cx="515620" cy="979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86360</xdr:colOff>
      <xdr:row>33</xdr:row>
      <xdr:rowOff>220980</xdr:rowOff>
    </xdr:from>
    <xdr:to>
      <xdr:col>4</xdr:col>
      <xdr:colOff>530225</xdr:colOff>
      <xdr:row>36</xdr:row>
      <xdr:rowOff>53975</xdr:rowOff>
    </xdr:to>
    <xdr:pic>
      <xdr:nvPicPr>
        <xdr:cNvPr id="8" name="图片 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81910" y="7607300"/>
          <a:ext cx="44386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90805</xdr:colOff>
      <xdr:row>31</xdr:row>
      <xdr:rowOff>170180</xdr:rowOff>
    </xdr:from>
    <xdr:to>
      <xdr:col>4</xdr:col>
      <xdr:colOff>520700</xdr:colOff>
      <xdr:row>33</xdr:row>
      <xdr:rowOff>130175</xdr:rowOff>
    </xdr:to>
    <xdr:pic>
      <xdr:nvPicPr>
        <xdr:cNvPr id="9" name="图片 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86355" y="7066280"/>
          <a:ext cx="429895" cy="493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804919</xdr:colOff>
      <xdr:row>34</xdr:row>
      <xdr:rowOff>15239</xdr:rowOff>
    </xdr:from>
    <xdr:to>
      <xdr:col>4</xdr:col>
      <xdr:colOff>1129943</xdr:colOff>
      <xdr:row>35</xdr:row>
      <xdr:rowOff>38174</xdr:rowOff>
    </xdr:to>
    <xdr:pic>
      <xdr:nvPicPr>
        <xdr:cNvPr id="10" name="图片 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52775" y="7621905"/>
          <a:ext cx="0" cy="201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188595</xdr:colOff>
      <xdr:row>37</xdr:row>
      <xdr:rowOff>236220</xdr:rowOff>
    </xdr:from>
    <xdr:to>
      <xdr:col>4</xdr:col>
      <xdr:colOff>656590</xdr:colOff>
      <xdr:row>40</xdr:row>
      <xdr:rowOff>52705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16" b="-1216"/>
        <a:stretch>
          <a:fillRect/>
        </a:stretch>
      </xdr:blipFill>
      <xdr:spPr>
        <a:xfrm>
          <a:off x="2684145" y="8376920"/>
          <a:ext cx="467995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163195</xdr:colOff>
      <xdr:row>44</xdr:row>
      <xdr:rowOff>150495</xdr:rowOff>
    </xdr:from>
    <xdr:to>
      <xdr:col>4</xdr:col>
      <xdr:colOff>601980</xdr:colOff>
      <xdr:row>46</xdr:row>
      <xdr:rowOff>212725</xdr:rowOff>
    </xdr:to>
    <xdr:pic>
      <xdr:nvPicPr>
        <xdr:cNvPr id="1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636" b="-1636"/>
        <a:stretch>
          <a:fillRect/>
        </a:stretch>
      </xdr:blipFill>
      <xdr:spPr>
        <a:xfrm>
          <a:off x="2658745" y="10069195"/>
          <a:ext cx="438785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601980</xdr:colOff>
      <xdr:row>43</xdr:row>
      <xdr:rowOff>114300</xdr:rowOff>
    </xdr:from>
    <xdr:to>
      <xdr:col>3</xdr:col>
      <xdr:colOff>143608</xdr:colOff>
      <xdr:row>46</xdr:row>
      <xdr:rowOff>7620</xdr:rowOff>
    </xdr:to>
    <xdr:pic>
      <xdr:nvPicPr>
        <xdr:cNvPr id="1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099" b="-1099"/>
        <a:stretch>
          <a:fillRect/>
        </a:stretch>
      </xdr:blipFill>
      <xdr:spPr>
        <a:xfrm>
          <a:off x="963930" y="9855200"/>
          <a:ext cx="1017905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203835</xdr:colOff>
      <xdr:row>42</xdr:row>
      <xdr:rowOff>104140</xdr:rowOff>
    </xdr:from>
    <xdr:to>
      <xdr:col>4</xdr:col>
      <xdr:colOff>586105</xdr:colOff>
      <xdr:row>44</xdr:row>
      <xdr:rowOff>123825</xdr:rowOff>
    </xdr:to>
    <xdr:pic>
      <xdr:nvPicPr>
        <xdr:cNvPr id="14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71" b="-671"/>
        <a:stretch>
          <a:fillRect/>
        </a:stretch>
      </xdr:blipFill>
      <xdr:spPr>
        <a:xfrm>
          <a:off x="2699385" y="9311640"/>
          <a:ext cx="382270" cy="730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47</xdr:row>
      <xdr:rowOff>158115</xdr:rowOff>
    </xdr:from>
    <xdr:to>
      <xdr:col>4</xdr:col>
      <xdr:colOff>532130</xdr:colOff>
      <xdr:row>51</xdr:row>
      <xdr:rowOff>147955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695575" y="10610215"/>
          <a:ext cx="332105" cy="1056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172720</xdr:colOff>
      <xdr:row>52</xdr:row>
      <xdr:rowOff>200660</xdr:rowOff>
    </xdr:from>
    <xdr:to>
      <xdr:col>4</xdr:col>
      <xdr:colOff>514985</xdr:colOff>
      <xdr:row>56</xdr:row>
      <xdr:rowOff>142240</xdr:rowOff>
    </xdr:to>
    <xdr:pic>
      <xdr:nvPicPr>
        <xdr:cNvPr id="16" name="图片 15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8270" y="11897360"/>
          <a:ext cx="342265" cy="1008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22860</xdr:colOff>
      <xdr:row>58</xdr:row>
      <xdr:rowOff>417195</xdr:rowOff>
    </xdr:from>
    <xdr:to>
      <xdr:col>5</xdr:col>
      <xdr:colOff>13335</xdr:colOff>
      <xdr:row>63</xdr:row>
      <xdr:rowOff>85090</xdr:rowOff>
    </xdr:to>
    <xdr:pic>
      <xdr:nvPicPr>
        <xdr:cNvPr id="17" name="图片 16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8410" y="13536295"/>
          <a:ext cx="647700" cy="1090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173355</xdr:colOff>
      <xdr:row>64</xdr:row>
      <xdr:rowOff>257175</xdr:rowOff>
    </xdr:from>
    <xdr:to>
      <xdr:col>4</xdr:col>
      <xdr:colOff>514350</xdr:colOff>
      <xdr:row>67</xdr:row>
      <xdr:rowOff>89535</xdr:rowOff>
    </xdr:to>
    <xdr:pic>
      <xdr:nvPicPr>
        <xdr:cNvPr id="18" name="Picture 10883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>
        <a:xfrm>
          <a:off x="2668905" y="14976475"/>
          <a:ext cx="340995" cy="543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113982</xdr:colOff>
      <xdr:row>69</xdr:row>
      <xdr:rowOff>247332</xdr:rowOff>
    </xdr:from>
    <xdr:to>
      <xdr:col>4</xdr:col>
      <xdr:colOff>586422</xdr:colOff>
      <xdr:row>72</xdr:row>
      <xdr:rowOff>199707</xdr:rowOff>
    </xdr:to>
    <xdr:pic>
      <xdr:nvPicPr>
        <xdr:cNvPr id="19" name="Picture 13593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>
        <a:xfrm rot="5400000">
          <a:off x="2524760" y="16117570"/>
          <a:ext cx="64135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173355</xdr:colOff>
      <xdr:row>74</xdr:row>
      <xdr:rowOff>203200</xdr:rowOff>
    </xdr:from>
    <xdr:to>
      <xdr:col>4</xdr:col>
      <xdr:colOff>496570</xdr:colOff>
      <xdr:row>77</xdr:row>
      <xdr:rowOff>201295</xdr:rowOff>
    </xdr:to>
    <xdr:pic>
      <xdr:nvPicPr>
        <xdr:cNvPr id="20" name="Picture 13592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>
        <a:xfrm>
          <a:off x="2668905" y="17056100"/>
          <a:ext cx="32321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95885</xdr:colOff>
      <xdr:row>79</xdr:row>
      <xdr:rowOff>334010</xdr:rowOff>
    </xdr:from>
    <xdr:to>
      <xdr:col>4</xdr:col>
      <xdr:colOff>563245</xdr:colOff>
      <xdr:row>85</xdr:row>
      <xdr:rowOff>83820</xdr:rowOff>
    </xdr:to>
    <xdr:pic>
      <xdr:nvPicPr>
        <xdr:cNvPr id="21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2591435" y="18253710"/>
          <a:ext cx="467360" cy="1172210"/>
        </a:xfrm>
        <a:prstGeom prst="rect">
          <a:avLst/>
        </a:prstGeom>
        <a:noFill/>
      </xdr:spPr>
    </xdr:pic>
    <xdr:clientData/>
  </xdr:twoCellAnchor>
  <xdr:twoCellAnchor>
    <xdr:from>
      <xdr:col>4</xdr:col>
      <xdr:colOff>34290</xdr:colOff>
      <xdr:row>87</xdr:row>
      <xdr:rowOff>229235</xdr:rowOff>
    </xdr:from>
    <xdr:to>
      <xdr:col>4</xdr:col>
      <xdr:colOff>637540</xdr:colOff>
      <xdr:row>89</xdr:row>
      <xdr:rowOff>97155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529840" y="19939635"/>
          <a:ext cx="603250" cy="579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62230</xdr:colOff>
      <xdr:row>92</xdr:row>
      <xdr:rowOff>75565</xdr:rowOff>
    </xdr:from>
    <xdr:to>
      <xdr:col>5</xdr:col>
      <xdr:colOff>5715</xdr:colOff>
      <xdr:row>99</xdr:row>
      <xdr:rowOff>10795</xdr:rowOff>
    </xdr:to>
    <xdr:pic>
      <xdr:nvPicPr>
        <xdr:cNvPr id="23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2557780" y="21030565"/>
          <a:ext cx="600710" cy="1535430"/>
        </a:xfrm>
        <a:prstGeom prst="rect">
          <a:avLst/>
        </a:prstGeom>
        <a:noFill/>
      </xdr:spPr>
    </xdr:pic>
    <xdr:clientData/>
  </xdr:twoCellAnchor>
  <xdr:twoCellAnchor>
    <xdr:from>
      <xdr:col>2</xdr:col>
      <xdr:colOff>378460</xdr:colOff>
      <xdr:row>101</xdr:row>
      <xdr:rowOff>88265</xdr:rowOff>
    </xdr:from>
    <xdr:to>
      <xdr:col>3</xdr:col>
      <xdr:colOff>536575</xdr:colOff>
      <xdr:row>106</xdr:row>
      <xdr:rowOff>43180</xdr:rowOff>
    </xdr:to>
    <xdr:pic>
      <xdr:nvPicPr>
        <xdr:cNvPr id="24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1559560" y="23354665"/>
          <a:ext cx="815340" cy="843915"/>
        </a:xfrm>
        <a:prstGeom prst="rect">
          <a:avLst/>
        </a:prstGeom>
        <a:noFill/>
      </xdr:spPr>
    </xdr:pic>
    <xdr:clientData/>
  </xdr:twoCellAnchor>
  <xdr:twoCellAnchor>
    <xdr:from>
      <xdr:col>4</xdr:col>
      <xdr:colOff>90170</xdr:colOff>
      <xdr:row>100</xdr:row>
      <xdr:rowOff>279400</xdr:rowOff>
    </xdr:from>
    <xdr:to>
      <xdr:col>4</xdr:col>
      <xdr:colOff>541020</xdr:colOff>
      <xdr:row>106</xdr:row>
      <xdr:rowOff>29210</xdr:rowOff>
    </xdr:to>
    <xdr:pic>
      <xdr:nvPicPr>
        <xdr:cNvPr id="2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>
        <a:xfrm>
          <a:off x="2585720" y="23012400"/>
          <a:ext cx="450850" cy="1172210"/>
        </a:xfrm>
        <a:prstGeom prst="rect">
          <a:avLst/>
        </a:prstGeom>
        <a:noFill/>
      </xdr:spPr>
    </xdr:pic>
    <xdr:clientData/>
  </xdr:twoCellAnchor>
  <xdr:twoCellAnchor>
    <xdr:from>
      <xdr:col>4</xdr:col>
      <xdr:colOff>77470</xdr:colOff>
      <xdr:row>108</xdr:row>
      <xdr:rowOff>234950</xdr:rowOff>
    </xdr:from>
    <xdr:to>
      <xdr:col>4</xdr:col>
      <xdr:colOff>620395</xdr:colOff>
      <xdr:row>111</xdr:row>
      <xdr:rowOff>156845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573020" y="24745950"/>
          <a:ext cx="542925" cy="810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582295</xdr:colOff>
      <xdr:row>113</xdr:row>
      <xdr:rowOff>255905</xdr:rowOff>
    </xdr:from>
    <xdr:to>
      <xdr:col>5</xdr:col>
      <xdr:colOff>40640</xdr:colOff>
      <xdr:row>118</xdr:row>
      <xdr:rowOff>57150</xdr:rowOff>
    </xdr:to>
    <xdr:pic>
      <xdr:nvPicPr>
        <xdr:cNvPr id="27" name="图片 26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34" t="3964"/>
        <a:stretch>
          <a:fillRect/>
        </a:stretch>
      </xdr:blipFill>
      <xdr:spPr>
        <a:xfrm>
          <a:off x="2420620" y="26011505"/>
          <a:ext cx="772795" cy="1045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69215</xdr:colOff>
      <xdr:row>18</xdr:row>
      <xdr:rowOff>123825</xdr:rowOff>
    </xdr:from>
    <xdr:to>
      <xdr:col>4</xdr:col>
      <xdr:colOff>478155</xdr:colOff>
      <xdr:row>22</xdr:row>
      <xdr:rowOff>70485</xdr:rowOff>
    </xdr:to>
    <xdr:pic>
      <xdr:nvPicPr>
        <xdr:cNvPr id="28" name="图片 443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64765" y="4378325"/>
          <a:ext cx="408940" cy="83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84772</xdr:colOff>
      <xdr:row>120</xdr:row>
      <xdr:rowOff>150812</xdr:rowOff>
    </xdr:from>
    <xdr:to>
      <xdr:col>4</xdr:col>
      <xdr:colOff>650557</xdr:colOff>
      <xdr:row>124</xdr:row>
      <xdr:rowOff>168592</xdr:rowOff>
    </xdr:to>
    <xdr:pic>
      <xdr:nvPicPr>
        <xdr:cNvPr id="29" name="图片 28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2320290" y="27765375"/>
          <a:ext cx="1084580" cy="565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28</xdr:col>
      <xdr:colOff>434975</xdr:colOff>
      <xdr:row>121</xdr:row>
      <xdr:rowOff>170180</xdr:rowOff>
    </xdr:from>
    <xdr:to>
      <xdr:col>29</xdr:col>
      <xdr:colOff>578485</xdr:colOff>
      <xdr:row>124</xdr:row>
      <xdr:rowOff>173355</xdr:rowOff>
    </xdr:to>
    <xdr:pic>
      <xdr:nvPicPr>
        <xdr:cNvPr id="30" name="图片 29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145125" y="28059380"/>
          <a:ext cx="800735" cy="536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/&#27827;&#21271;&#25968;&#25454;-&#21494;/&#37329;&#23646;&#20214;&#21378;&#30446;&#26631;&#20215;&#26684;&#27979;&#31639;%201-12&#252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标价格"/>
      <sheetName val="汇总表"/>
      <sheetName val="河北金属件目标价格"/>
      <sheetName val="冲压工序费"/>
      <sheetName val="成卓"/>
      <sheetName val="鑫昌"/>
      <sheetName val="航天宏达按集团"/>
      <sheetName val="航天宏达按库房"/>
    </sheetNames>
    <sheetDataSet>
      <sheetData sheetId="0"/>
      <sheetData sheetId="1"/>
      <sheetData sheetId="2"/>
      <sheetData sheetId="3">
        <row r="1">
          <cell r="B1" t="str">
            <v>冲压机</v>
          </cell>
          <cell r="C1" t="str">
            <v>工序费</v>
          </cell>
        </row>
        <row r="2">
          <cell r="B2" t="str">
            <v>16T</v>
          </cell>
          <cell r="C2">
            <v>0.03</v>
          </cell>
        </row>
        <row r="3">
          <cell r="B3" t="str">
            <v>25T</v>
          </cell>
          <cell r="C3">
            <v>0.03</v>
          </cell>
        </row>
        <row r="4">
          <cell r="B4" t="str">
            <v>40T</v>
          </cell>
          <cell r="C4">
            <v>0.03</v>
          </cell>
        </row>
        <row r="5">
          <cell r="B5" t="str">
            <v>60T</v>
          </cell>
          <cell r="C5">
            <v>0.04</v>
          </cell>
        </row>
        <row r="6">
          <cell r="B6" t="str">
            <v>63T</v>
          </cell>
          <cell r="C6">
            <v>0.04</v>
          </cell>
        </row>
        <row r="7">
          <cell r="B7" t="str">
            <v>65t</v>
          </cell>
          <cell r="C7">
            <v>0.04</v>
          </cell>
        </row>
        <row r="8">
          <cell r="B8" t="str">
            <v>80T</v>
          </cell>
          <cell r="C8">
            <v>0.05</v>
          </cell>
        </row>
        <row r="9">
          <cell r="B9" t="str">
            <v>100T</v>
          </cell>
          <cell r="C9">
            <v>7.0000000000000007E-2</v>
          </cell>
        </row>
        <row r="10">
          <cell r="B10" t="str">
            <v>110T</v>
          </cell>
          <cell r="C10">
            <v>7.4999999999999997E-2</v>
          </cell>
        </row>
        <row r="11">
          <cell r="B11" t="str">
            <v>125T</v>
          </cell>
          <cell r="C11">
            <v>0.08</v>
          </cell>
        </row>
        <row r="12">
          <cell r="B12" t="str">
            <v>160T</v>
          </cell>
          <cell r="C12">
            <v>0.1</v>
          </cell>
        </row>
        <row r="13">
          <cell r="B13" t="str">
            <v>200T</v>
          </cell>
          <cell r="C13">
            <v>0.15</v>
          </cell>
        </row>
        <row r="14">
          <cell r="B14" t="str">
            <v>250T</v>
          </cell>
          <cell r="C14">
            <v>0.18</v>
          </cell>
        </row>
        <row r="15">
          <cell r="B15" t="str">
            <v>315T</v>
          </cell>
          <cell r="C15">
            <v>0.2</v>
          </cell>
        </row>
        <row r="16">
          <cell r="B16" t="str">
            <v>350T</v>
          </cell>
          <cell r="C16">
            <v>0.28000000000000003</v>
          </cell>
        </row>
        <row r="17">
          <cell r="B17" t="str">
            <v>400T</v>
          </cell>
          <cell r="C17">
            <v>0.3</v>
          </cell>
        </row>
        <row r="18">
          <cell r="B18" t="str">
            <v>液压机160T</v>
          </cell>
          <cell r="C18">
            <v>0.16</v>
          </cell>
        </row>
        <row r="19">
          <cell r="B19" t="str">
            <v>液压机200T</v>
          </cell>
          <cell r="C19">
            <v>0.2</v>
          </cell>
        </row>
        <row r="20">
          <cell r="B20" t="str">
            <v>液压机315T</v>
          </cell>
          <cell r="C20">
            <v>0.25</v>
          </cell>
        </row>
        <row r="21">
          <cell r="B21" t="str">
            <v>液压机500T</v>
          </cell>
          <cell r="C21">
            <v>0.53</v>
          </cell>
        </row>
        <row r="22">
          <cell r="B22" t="str">
            <v>1CM</v>
          </cell>
          <cell r="C22">
            <v>0.05</v>
          </cell>
        </row>
        <row r="23">
          <cell r="B23" t="str">
            <v>1个</v>
          </cell>
          <cell r="C23">
            <v>0.1</v>
          </cell>
        </row>
        <row r="24">
          <cell r="B24" t="str">
            <v>1㎡</v>
          </cell>
          <cell r="C24">
            <v>7</v>
          </cell>
        </row>
        <row r="25">
          <cell r="B25" t="str">
            <v>1㎡</v>
          </cell>
          <cell r="C25">
            <v>14</v>
          </cell>
        </row>
        <row r="26">
          <cell r="B26" t="str">
            <v>1㎡</v>
          </cell>
          <cell r="C26">
            <v>30</v>
          </cell>
        </row>
        <row r="27">
          <cell r="B27" t="str">
            <v>1000T</v>
          </cell>
          <cell r="C27">
            <v>0.48317500000000002</v>
          </cell>
        </row>
        <row r="28">
          <cell r="B28" t="str">
            <v>液压机1000T</v>
          </cell>
          <cell r="C28">
            <v>0.32305</v>
          </cell>
        </row>
        <row r="29">
          <cell r="B29" t="str">
            <v>液压机500T</v>
          </cell>
          <cell r="C29">
            <v>0.16817499999999999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>
      <pane xSplit="5" ySplit="1" topLeftCell="F2" activePane="bottomRight" state="frozen"/>
      <selection pane="topRight"/>
      <selection pane="bottomLeft"/>
      <selection pane="bottomRight" activeCell="F22" sqref="F22"/>
    </sheetView>
  </sheetViews>
  <sheetFormatPr defaultColWidth="9" defaultRowHeight="12.75" x14ac:dyDescent="0.2"/>
  <cols>
    <col min="1" max="1" width="4.75" style="89" customWidth="1"/>
    <col min="2" max="2" width="11.25" style="89" customWidth="1"/>
    <col min="3" max="3" width="17.875" style="89" customWidth="1"/>
    <col min="4" max="4" width="26.125" style="89" customWidth="1"/>
    <col min="5" max="5" width="5.625" style="89" customWidth="1"/>
    <col min="6" max="6" width="9" style="90" customWidth="1"/>
    <col min="7" max="7" width="11.75" style="91" customWidth="1"/>
    <col min="8" max="8" width="11.25" style="89" customWidth="1"/>
    <col min="9" max="9" width="10.875" style="89" customWidth="1"/>
    <col min="10" max="16384" width="9" style="89"/>
  </cols>
  <sheetData>
    <row r="1" spans="1:10" ht="25.5" x14ac:dyDescent="0.2">
      <c r="A1" s="133" t="s">
        <v>0</v>
      </c>
      <c r="B1" s="134" t="s">
        <v>1</v>
      </c>
      <c r="C1" s="135" t="s">
        <v>2</v>
      </c>
      <c r="D1" s="135" t="s">
        <v>3</v>
      </c>
      <c r="E1" s="136" t="s">
        <v>4</v>
      </c>
      <c r="F1" s="137" t="s">
        <v>212</v>
      </c>
      <c r="G1" s="138" t="s">
        <v>211</v>
      </c>
      <c r="H1" s="139" t="s">
        <v>213</v>
      </c>
      <c r="I1" s="140" t="s">
        <v>214</v>
      </c>
      <c r="J1" s="140" t="s">
        <v>215</v>
      </c>
    </row>
    <row r="2" spans="1:10" x14ac:dyDescent="0.2">
      <c r="A2" s="141">
        <v>1</v>
      </c>
      <c r="B2" s="141" t="s">
        <v>5</v>
      </c>
      <c r="C2" s="141" t="s">
        <v>6</v>
      </c>
      <c r="D2" s="142" t="s">
        <v>7</v>
      </c>
      <c r="E2" s="142" t="s">
        <v>8</v>
      </c>
      <c r="F2" s="143">
        <v>4.0884999999999998</v>
      </c>
      <c r="G2" s="144">
        <v>3.9995027464000001</v>
      </c>
      <c r="H2" s="139">
        <v>41104</v>
      </c>
      <c r="I2" s="139">
        <f>(F2-G2)*H2</f>
        <v>3658.1431119743861</v>
      </c>
      <c r="J2" s="139"/>
    </row>
    <row r="3" spans="1:10" x14ac:dyDescent="0.2">
      <c r="A3" s="141">
        <v>2</v>
      </c>
      <c r="B3" s="141" t="s">
        <v>9</v>
      </c>
      <c r="C3" s="145" t="s">
        <v>10</v>
      </c>
      <c r="D3" s="142" t="s">
        <v>11</v>
      </c>
      <c r="E3" s="142" t="s">
        <v>8</v>
      </c>
      <c r="F3" s="143">
        <v>4.0884999999999998</v>
      </c>
      <c r="G3" s="144">
        <v>3.9995027464000001</v>
      </c>
      <c r="H3" s="139">
        <v>39244</v>
      </c>
      <c r="I3" s="139">
        <f t="shared" ref="I3:I29" si="0">(F3-G3)*H3</f>
        <v>3492.6082202783869</v>
      </c>
      <c r="J3" s="139"/>
    </row>
    <row r="4" spans="1:10" x14ac:dyDescent="0.2">
      <c r="A4" s="141">
        <v>3</v>
      </c>
      <c r="B4" s="141" t="s">
        <v>12</v>
      </c>
      <c r="C4" s="141" t="s">
        <v>13</v>
      </c>
      <c r="D4" s="142" t="s">
        <v>14</v>
      </c>
      <c r="E4" s="142" t="s">
        <v>8</v>
      </c>
      <c r="F4" s="143">
        <v>2.9222999999999999</v>
      </c>
      <c r="G4" s="144">
        <v>2.85913148192</v>
      </c>
      <c r="H4" s="139">
        <v>70807</v>
      </c>
      <c r="I4" s="139">
        <f t="shared" si="0"/>
        <v>4472.7732596905535</v>
      </c>
      <c r="J4" s="139"/>
    </row>
    <row r="5" spans="1:10" s="105" customFormat="1" x14ac:dyDescent="0.2">
      <c r="A5" s="141">
        <v>4</v>
      </c>
      <c r="B5" s="141" t="s">
        <v>15</v>
      </c>
      <c r="C5" s="141" t="s">
        <v>15</v>
      </c>
      <c r="D5" s="142" t="s">
        <v>16</v>
      </c>
      <c r="E5" s="142" t="s">
        <v>8</v>
      </c>
      <c r="F5" s="143">
        <v>6.1479999999999997</v>
      </c>
      <c r="G5" s="144">
        <v>5.5495027464</v>
      </c>
      <c r="H5" s="139">
        <v>28301</v>
      </c>
      <c r="I5" s="139">
        <f t="shared" si="0"/>
        <v>16938.070774133594</v>
      </c>
      <c r="J5" s="139"/>
    </row>
    <row r="6" spans="1:10" x14ac:dyDescent="0.2">
      <c r="A6" s="141">
        <v>5</v>
      </c>
      <c r="B6" s="141" t="s">
        <v>17</v>
      </c>
      <c r="C6" s="145" t="s">
        <v>17</v>
      </c>
      <c r="D6" s="142" t="s">
        <v>18</v>
      </c>
      <c r="E6" s="142" t="s">
        <v>8</v>
      </c>
      <c r="F6" s="143">
        <v>6.1479999999999997</v>
      </c>
      <c r="G6" s="144">
        <v>5.5495027464</v>
      </c>
      <c r="H6" s="139">
        <v>28361</v>
      </c>
      <c r="I6" s="139">
        <f t="shared" si="0"/>
        <v>16973.980609349594</v>
      </c>
      <c r="J6" s="139"/>
    </row>
    <row r="7" spans="1:10" s="87" customFormat="1" x14ac:dyDescent="0.2">
      <c r="A7" s="141">
        <v>6</v>
      </c>
      <c r="B7" s="141" t="s">
        <v>19</v>
      </c>
      <c r="C7" s="141" t="s">
        <v>20</v>
      </c>
      <c r="D7" s="142" t="s">
        <v>21</v>
      </c>
      <c r="E7" s="142" t="s">
        <v>8</v>
      </c>
      <c r="F7" s="143">
        <v>3.7309999999999999</v>
      </c>
      <c r="G7" s="144">
        <v>3.3504984688000001</v>
      </c>
      <c r="H7" s="139">
        <v>58169</v>
      </c>
      <c r="I7" s="139">
        <f t="shared" si="0"/>
        <v>22133.393568372787</v>
      </c>
      <c r="J7" s="139"/>
    </row>
    <row r="8" spans="1:10" x14ac:dyDescent="0.2">
      <c r="A8" s="141">
        <v>7</v>
      </c>
      <c r="B8" s="141" t="s">
        <v>22</v>
      </c>
      <c r="C8" s="141" t="s">
        <v>23</v>
      </c>
      <c r="D8" s="142" t="s">
        <v>24</v>
      </c>
      <c r="E8" s="142" t="s">
        <v>8</v>
      </c>
      <c r="F8" s="143">
        <v>3.5280999999999998</v>
      </c>
      <c r="G8" s="144">
        <v>3.4331736880000001</v>
      </c>
      <c r="H8" s="139">
        <v>4667</v>
      </c>
      <c r="I8" s="139">
        <f t="shared" si="0"/>
        <v>443.0210981039985</v>
      </c>
      <c r="J8" s="139"/>
    </row>
    <row r="9" spans="1:10" s="105" customFormat="1" x14ac:dyDescent="0.2">
      <c r="A9" s="141">
        <v>8</v>
      </c>
      <c r="B9" s="141" t="s">
        <v>25</v>
      </c>
      <c r="C9" s="141" t="s">
        <v>26</v>
      </c>
      <c r="D9" s="142" t="s">
        <v>27</v>
      </c>
      <c r="E9" s="142" t="s">
        <v>8</v>
      </c>
      <c r="F9" s="143">
        <v>5.1933999999999996</v>
      </c>
      <c r="G9" s="144">
        <v>4.8319134431200004</v>
      </c>
      <c r="H9" s="139">
        <v>69353</v>
      </c>
      <c r="I9" s="139">
        <f t="shared" si="0"/>
        <v>25070.177179298586</v>
      </c>
      <c r="J9" s="139"/>
    </row>
    <row r="10" spans="1:10" s="105" customFormat="1" x14ac:dyDescent="0.2">
      <c r="A10" s="141">
        <v>9</v>
      </c>
      <c r="B10" s="141" t="s">
        <v>28</v>
      </c>
      <c r="C10" s="141" t="s">
        <v>29</v>
      </c>
      <c r="D10" s="142" t="s">
        <v>30</v>
      </c>
      <c r="E10" s="142" t="s">
        <v>8</v>
      </c>
      <c r="F10" s="143">
        <v>5.1933999999999996</v>
      </c>
      <c r="G10" s="144">
        <v>4.8319134431200004</v>
      </c>
      <c r="H10" s="139">
        <v>69226</v>
      </c>
      <c r="I10" s="139">
        <f t="shared" si="0"/>
        <v>25024.268386574826</v>
      </c>
      <c r="J10" s="139"/>
    </row>
    <row r="11" spans="1:10" x14ac:dyDescent="0.2">
      <c r="A11" s="141">
        <v>10</v>
      </c>
      <c r="B11" s="141" t="s">
        <v>31</v>
      </c>
      <c r="C11" s="141" t="s">
        <v>32</v>
      </c>
      <c r="D11" s="142" t="s">
        <v>33</v>
      </c>
      <c r="E11" s="142" t="s">
        <v>8</v>
      </c>
      <c r="F11" s="143">
        <v>4.8902999999999999</v>
      </c>
      <c r="G11" s="144">
        <v>4.4086865311999999</v>
      </c>
      <c r="H11" s="139">
        <v>68983</v>
      </c>
      <c r="I11" s="139">
        <f t="shared" si="0"/>
        <v>33223.141918230402</v>
      </c>
      <c r="J11" s="139"/>
    </row>
    <row r="12" spans="1:10" x14ac:dyDescent="0.2">
      <c r="A12" s="141">
        <v>11</v>
      </c>
      <c r="B12" s="141" t="s">
        <v>34</v>
      </c>
      <c r="C12" s="141" t="s">
        <v>35</v>
      </c>
      <c r="D12" s="142" t="s">
        <v>36</v>
      </c>
      <c r="E12" s="142" t="s">
        <v>8</v>
      </c>
      <c r="F12" s="143">
        <v>4.4424999999999999</v>
      </c>
      <c r="G12" s="144">
        <v>4.4086865311999999</v>
      </c>
      <c r="H12" s="139">
        <v>68879</v>
      </c>
      <c r="I12" s="139">
        <f t="shared" si="0"/>
        <v>2329.0379174752015</v>
      </c>
      <c r="J12" s="139"/>
    </row>
    <row r="13" spans="1:10" x14ac:dyDescent="0.2">
      <c r="A13" s="141">
        <v>12</v>
      </c>
      <c r="B13" s="141" t="s">
        <v>37</v>
      </c>
      <c r="C13" s="141" t="s">
        <v>38</v>
      </c>
      <c r="D13" s="142" t="s">
        <v>39</v>
      </c>
      <c r="E13" s="142" t="s">
        <v>8</v>
      </c>
      <c r="F13" s="143">
        <v>1.4653</v>
      </c>
      <c r="G13" s="144">
        <v>1.37366494456</v>
      </c>
      <c r="H13" s="139">
        <v>19603</v>
      </c>
      <c r="I13" s="139">
        <f t="shared" si="0"/>
        <v>1796.3219917903211</v>
      </c>
      <c r="J13" s="139"/>
    </row>
    <row r="14" spans="1:10" x14ac:dyDescent="0.2">
      <c r="A14" s="141">
        <v>13</v>
      </c>
      <c r="B14" s="141" t="s">
        <v>40</v>
      </c>
      <c r="C14" s="141" t="s">
        <v>41</v>
      </c>
      <c r="D14" s="142" t="s">
        <v>42</v>
      </c>
      <c r="E14" s="142" t="s">
        <v>8</v>
      </c>
      <c r="F14" s="143">
        <v>1.46529</v>
      </c>
      <c r="G14" s="144">
        <v>1.37366494456</v>
      </c>
      <c r="H14" s="139">
        <v>19796</v>
      </c>
      <c r="I14" s="139">
        <f t="shared" si="0"/>
        <v>1813.8095974902399</v>
      </c>
      <c r="J14" s="139"/>
    </row>
    <row r="15" spans="1:10" s="88" customFormat="1" x14ac:dyDescent="0.2">
      <c r="A15" s="141">
        <v>14</v>
      </c>
      <c r="B15" s="141" t="s">
        <v>43</v>
      </c>
      <c r="C15" s="141" t="s">
        <v>43</v>
      </c>
      <c r="D15" s="142" t="s">
        <v>44</v>
      </c>
      <c r="E15" s="142" t="s">
        <v>8</v>
      </c>
      <c r="F15" s="143">
        <v>0.33629999999999999</v>
      </c>
      <c r="G15" s="144">
        <v>0.17156580795000001</v>
      </c>
      <c r="H15" s="139">
        <v>65975</v>
      </c>
      <c r="I15" s="139">
        <f t="shared" si="0"/>
        <v>10868.338320498748</v>
      </c>
      <c r="J15" s="139"/>
    </row>
    <row r="16" spans="1:10" s="105" customFormat="1" x14ac:dyDescent="0.2">
      <c r="A16" s="141">
        <v>15</v>
      </c>
      <c r="B16" s="141" t="s">
        <v>45</v>
      </c>
      <c r="C16" s="141" t="s">
        <v>46</v>
      </c>
      <c r="D16" s="142" t="s">
        <v>47</v>
      </c>
      <c r="E16" s="142" t="s">
        <v>8</v>
      </c>
      <c r="F16" s="143">
        <v>1.0672999999999999</v>
      </c>
      <c r="G16" s="144">
        <v>1.0672999999999999</v>
      </c>
      <c r="H16" s="139">
        <v>28769</v>
      </c>
      <c r="I16" s="139">
        <f t="shared" si="0"/>
        <v>0</v>
      </c>
      <c r="J16" s="139"/>
    </row>
    <row r="17" spans="1:10" s="105" customFormat="1" x14ac:dyDescent="0.2">
      <c r="A17" s="141">
        <v>16</v>
      </c>
      <c r="B17" s="141" t="s">
        <v>48</v>
      </c>
      <c r="C17" s="141" t="s">
        <v>49</v>
      </c>
      <c r="D17" s="142" t="s">
        <v>50</v>
      </c>
      <c r="E17" s="142" t="s">
        <v>8</v>
      </c>
      <c r="F17" s="143">
        <v>0.61950000000000005</v>
      </c>
      <c r="G17" s="144">
        <v>0.61950000000000005</v>
      </c>
      <c r="H17" s="139">
        <v>28669</v>
      </c>
      <c r="I17" s="139">
        <f t="shared" si="0"/>
        <v>0</v>
      </c>
      <c r="J17" s="139"/>
    </row>
    <row r="18" spans="1:10" x14ac:dyDescent="0.2">
      <c r="A18" s="141">
        <v>17</v>
      </c>
      <c r="B18" s="141" t="s">
        <v>51</v>
      </c>
      <c r="C18" s="141" t="s">
        <v>52</v>
      </c>
      <c r="D18" s="142" t="s">
        <v>53</v>
      </c>
      <c r="E18" s="142" t="s">
        <v>8</v>
      </c>
      <c r="F18" s="143">
        <v>0.31030000000000002</v>
      </c>
      <c r="G18" s="144">
        <v>0.36850072499999997</v>
      </c>
      <c r="H18" s="139">
        <v>38099</v>
      </c>
      <c r="I18" s="139"/>
      <c r="J18" s="139"/>
    </row>
    <row r="19" spans="1:10" x14ac:dyDescent="0.2">
      <c r="A19" s="141">
        <v>18</v>
      </c>
      <c r="B19" s="141" t="s">
        <v>54</v>
      </c>
      <c r="C19" s="141" t="s">
        <v>55</v>
      </c>
      <c r="D19" s="142" t="s">
        <v>56</v>
      </c>
      <c r="E19" s="142" t="s">
        <v>8</v>
      </c>
      <c r="F19" s="143">
        <v>1.9452</v>
      </c>
      <c r="G19" s="144">
        <v>2.1169559431999998</v>
      </c>
      <c r="H19" s="139">
        <v>20561</v>
      </c>
      <c r="I19" s="139"/>
      <c r="J19" s="139"/>
    </row>
    <row r="20" spans="1:10" x14ac:dyDescent="0.2">
      <c r="A20" s="141">
        <v>19</v>
      </c>
      <c r="B20" s="141" t="s">
        <v>57</v>
      </c>
      <c r="C20" s="141" t="s">
        <v>58</v>
      </c>
      <c r="D20" s="142" t="s">
        <v>59</v>
      </c>
      <c r="E20" s="142" t="s">
        <v>8</v>
      </c>
      <c r="F20" s="143">
        <v>1.9452</v>
      </c>
      <c r="G20" s="144">
        <v>2.1169559431999998</v>
      </c>
      <c r="H20" s="139">
        <v>21001</v>
      </c>
      <c r="I20" s="139"/>
      <c r="J20" s="139"/>
    </row>
    <row r="21" spans="1:10" x14ac:dyDescent="0.2">
      <c r="A21" s="141">
        <v>20</v>
      </c>
      <c r="B21" s="141" t="s">
        <v>60</v>
      </c>
      <c r="C21" s="141" t="s">
        <v>61</v>
      </c>
      <c r="D21" s="142" t="s">
        <v>62</v>
      </c>
      <c r="E21" s="142" t="s">
        <v>8</v>
      </c>
      <c r="F21" s="143">
        <v>3.2256</v>
      </c>
      <c r="G21" s="144">
        <v>3.1241373984799998</v>
      </c>
      <c r="H21" s="139">
        <v>2402</v>
      </c>
      <c r="I21" s="139">
        <f t="shared" si="0"/>
        <v>243.71316885104048</v>
      </c>
      <c r="J21" s="139"/>
    </row>
    <row r="22" spans="1:10" x14ac:dyDescent="0.2">
      <c r="A22" s="141">
        <v>21</v>
      </c>
      <c r="B22" s="141" t="s">
        <v>63</v>
      </c>
      <c r="C22" s="141" t="s">
        <v>64</v>
      </c>
      <c r="D22" s="142" t="s">
        <v>65</v>
      </c>
      <c r="E22" s="142" t="s">
        <v>8</v>
      </c>
      <c r="F22" s="143">
        <v>7.3345000000000002</v>
      </c>
      <c r="G22" s="144">
        <v>7.3561589178000002</v>
      </c>
      <c r="H22" s="139">
        <v>14019</v>
      </c>
      <c r="I22" s="139"/>
      <c r="J22" s="139"/>
    </row>
    <row r="23" spans="1:10" s="88" customFormat="1" x14ac:dyDescent="0.2">
      <c r="A23" s="141">
        <v>22</v>
      </c>
      <c r="B23" s="141" t="s">
        <v>66</v>
      </c>
      <c r="C23" s="141" t="s">
        <v>67</v>
      </c>
      <c r="D23" s="142" t="s">
        <v>68</v>
      </c>
      <c r="E23" s="142" t="s">
        <v>8</v>
      </c>
      <c r="F23" s="143">
        <v>0.62660000000000005</v>
      </c>
      <c r="G23" s="144">
        <v>0.28527726846000001</v>
      </c>
      <c r="H23" s="139">
        <v>69970</v>
      </c>
      <c r="I23" s="139">
        <f t="shared" si="0"/>
        <v>23882.351525853803</v>
      </c>
      <c r="J23" s="139"/>
    </row>
    <row r="24" spans="1:10" x14ac:dyDescent="0.2">
      <c r="A24" s="141">
        <v>23</v>
      </c>
      <c r="B24" s="141" t="s">
        <v>69</v>
      </c>
      <c r="C24" s="141" t="s">
        <v>69</v>
      </c>
      <c r="D24" s="142" t="s">
        <v>65</v>
      </c>
      <c r="E24" s="142" t="s">
        <v>8</v>
      </c>
      <c r="F24" s="143">
        <v>7.5839999999999996</v>
      </c>
      <c r="G24" s="144">
        <v>7.3561589178000002</v>
      </c>
      <c r="H24" s="139">
        <v>5606</v>
      </c>
      <c r="I24" s="139">
        <f t="shared" si="0"/>
        <v>1277.2771068131967</v>
      </c>
      <c r="J24" s="139"/>
    </row>
    <row r="25" spans="1:10" x14ac:dyDescent="0.2">
      <c r="A25" s="141">
        <v>24</v>
      </c>
      <c r="B25" s="141" t="s">
        <v>70</v>
      </c>
      <c r="C25" s="141" t="s">
        <v>70</v>
      </c>
      <c r="D25" s="142" t="s">
        <v>71</v>
      </c>
      <c r="E25" s="142" t="s">
        <v>8</v>
      </c>
      <c r="F25" s="143">
        <v>7.5540000000000003</v>
      </c>
      <c r="G25" s="144">
        <v>7.3561589178000002</v>
      </c>
      <c r="H25" s="139">
        <v>10007</v>
      </c>
      <c r="I25" s="139">
        <f t="shared" si="0"/>
        <v>1979.7957095754007</v>
      </c>
      <c r="J25" s="139"/>
    </row>
    <row r="26" spans="1:10" x14ac:dyDescent="0.2">
      <c r="A26" s="141">
        <v>25</v>
      </c>
      <c r="B26" s="141" t="s">
        <v>72</v>
      </c>
      <c r="C26" s="141" t="s">
        <v>73</v>
      </c>
      <c r="D26" s="142" t="s">
        <v>74</v>
      </c>
      <c r="E26" s="142" t="s">
        <v>8</v>
      </c>
      <c r="F26" s="143">
        <v>0.503</v>
      </c>
      <c r="G26" s="144">
        <v>0.50741042883999998</v>
      </c>
      <c r="H26" s="139">
        <v>50303</v>
      </c>
      <c r="I26" s="139"/>
      <c r="J26" s="139"/>
    </row>
    <row r="27" spans="1:10" x14ac:dyDescent="0.2">
      <c r="A27" s="141">
        <v>26</v>
      </c>
      <c r="B27" s="141" t="s">
        <v>75</v>
      </c>
      <c r="C27" s="141" t="s">
        <v>76</v>
      </c>
      <c r="D27" s="142" t="s">
        <v>77</v>
      </c>
      <c r="E27" s="142" t="s">
        <v>8</v>
      </c>
      <c r="F27" s="143">
        <v>3.4070999999999998</v>
      </c>
      <c r="G27" s="144">
        <v>3.2998517831999998</v>
      </c>
      <c r="H27" s="139">
        <v>52379</v>
      </c>
      <c r="I27" s="139">
        <f t="shared" si="0"/>
        <v>5617.5543477671981</v>
      </c>
      <c r="J27" s="139"/>
    </row>
    <row r="28" spans="1:10" s="88" customFormat="1" x14ac:dyDescent="0.2">
      <c r="A28" s="141">
        <v>27</v>
      </c>
      <c r="B28" s="141" t="s">
        <v>78</v>
      </c>
      <c r="C28" s="141" t="s">
        <v>79</v>
      </c>
      <c r="D28" s="142" t="s">
        <v>79</v>
      </c>
      <c r="E28" s="142" t="s">
        <v>8</v>
      </c>
      <c r="F28" s="143">
        <v>3.0960000000000001</v>
      </c>
      <c r="G28" s="144">
        <v>2.3690999671999999</v>
      </c>
      <c r="H28" s="139">
        <v>4785</v>
      </c>
      <c r="I28" s="139">
        <f t="shared" si="0"/>
        <v>3478.2166569480009</v>
      </c>
      <c r="J28" s="139"/>
    </row>
    <row r="29" spans="1:10" s="88" customFormat="1" x14ac:dyDescent="0.2">
      <c r="A29" s="141">
        <v>28</v>
      </c>
      <c r="B29" s="141" t="s">
        <v>80</v>
      </c>
      <c r="C29" s="141" t="s">
        <v>81</v>
      </c>
      <c r="D29" s="142" t="s">
        <v>81</v>
      </c>
      <c r="E29" s="142" t="s">
        <v>8</v>
      </c>
      <c r="F29" s="143">
        <v>3.0960000000000001</v>
      </c>
      <c r="G29" s="144">
        <v>2.3690999671999999</v>
      </c>
      <c r="H29" s="139">
        <v>7850</v>
      </c>
      <c r="I29" s="139">
        <f t="shared" si="0"/>
        <v>5706.1652574800009</v>
      </c>
      <c r="J29" s="139"/>
    </row>
    <row r="30" spans="1:10" x14ac:dyDescent="0.2">
      <c r="A30" s="132" t="s">
        <v>216</v>
      </c>
      <c r="B30" s="87"/>
      <c r="C30" s="87"/>
      <c r="D30" s="87"/>
      <c r="E30" s="87"/>
      <c r="I30" s="89">
        <f>SUM(I2:I29)</f>
        <v>210422.15972655028</v>
      </c>
    </row>
    <row r="31" spans="1:10" x14ac:dyDescent="0.2">
      <c r="B31" s="87"/>
      <c r="C31" s="87"/>
      <c r="D31" s="87"/>
      <c r="E31" s="87"/>
    </row>
    <row r="32" spans="1:10" x14ac:dyDescent="0.2">
      <c r="B32" s="87"/>
      <c r="C32" s="87"/>
      <c r="D32" s="87"/>
      <c r="E32" s="87"/>
    </row>
  </sheetData>
  <phoneticPr fontId="20" type="noConversion"/>
  <conditionalFormatting sqref="B2">
    <cfRule type="duplicateValues" dxfId="232" priority="237"/>
    <cfRule type="duplicateValues" dxfId="231" priority="238"/>
    <cfRule type="duplicateValues" dxfId="230" priority="240"/>
    <cfRule type="duplicateValues" dxfId="229" priority="241"/>
    <cfRule type="duplicateValues" dxfId="228" priority="253"/>
  </conditionalFormatting>
  <conditionalFormatting sqref="B15">
    <cfRule type="duplicateValues" dxfId="227" priority="15"/>
    <cfRule type="duplicateValues" dxfId="226" priority="30"/>
    <cfRule type="duplicateValues" dxfId="225" priority="45"/>
    <cfRule type="duplicateValues" dxfId="224" priority="60"/>
    <cfRule type="duplicateValues" dxfId="223" priority="75"/>
  </conditionalFormatting>
  <conditionalFormatting sqref="C15">
    <cfRule type="duplicateValues" dxfId="222" priority="90"/>
  </conditionalFormatting>
  <conditionalFormatting sqref="B16">
    <cfRule type="duplicateValues" dxfId="221" priority="14"/>
    <cfRule type="duplicateValues" dxfId="220" priority="29"/>
    <cfRule type="duplicateValues" dxfId="219" priority="44"/>
    <cfRule type="duplicateValues" dxfId="218" priority="59"/>
    <cfRule type="duplicateValues" dxfId="217" priority="74"/>
  </conditionalFormatting>
  <conditionalFormatting sqref="C16">
    <cfRule type="duplicateValues" dxfId="216" priority="89"/>
  </conditionalFormatting>
  <conditionalFormatting sqref="B17">
    <cfRule type="duplicateValues" dxfId="215" priority="13"/>
    <cfRule type="duplicateValues" dxfId="214" priority="28"/>
    <cfRule type="duplicateValues" dxfId="213" priority="43"/>
    <cfRule type="duplicateValues" dxfId="212" priority="58"/>
    <cfRule type="duplicateValues" dxfId="211" priority="73"/>
  </conditionalFormatting>
  <conditionalFormatting sqref="C17">
    <cfRule type="duplicateValues" dxfId="210" priority="88"/>
  </conditionalFormatting>
  <conditionalFormatting sqref="B18">
    <cfRule type="duplicateValues" dxfId="209" priority="12"/>
    <cfRule type="duplicateValues" dxfId="208" priority="27"/>
    <cfRule type="duplicateValues" dxfId="207" priority="42"/>
    <cfRule type="duplicateValues" dxfId="206" priority="57"/>
    <cfRule type="duplicateValues" dxfId="205" priority="72"/>
  </conditionalFormatting>
  <conditionalFormatting sqref="C18">
    <cfRule type="duplicateValues" dxfId="204" priority="87"/>
  </conditionalFormatting>
  <conditionalFormatting sqref="B19">
    <cfRule type="duplicateValues" dxfId="203" priority="11"/>
    <cfRule type="duplicateValues" dxfId="202" priority="26"/>
    <cfRule type="duplicateValues" dxfId="201" priority="41"/>
    <cfRule type="duplicateValues" dxfId="200" priority="56"/>
    <cfRule type="duplicateValues" dxfId="199" priority="71"/>
  </conditionalFormatting>
  <conditionalFormatting sqref="C19">
    <cfRule type="duplicateValues" dxfId="198" priority="86"/>
  </conditionalFormatting>
  <conditionalFormatting sqref="B20">
    <cfRule type="duplicateValues" dxfId="197" priority="10"/>
    <cfRule type="duplicateValues" dxfId="196" priority="25"/>
    <cfRule type="duplicateValues" dxfId="195" priority="40"/>
    <cfRule type="duplicateValues" dxfId="194" priority="55"/>
    <cfRule type="duplicateValues" dxfId="193" priority="70"/>
  </conditionalFormatting>
  <conditionalFormatting sqref="C20">
    <cfRule type="duplicateValues" dxfId="192" priority="85"/>
  </conditionalFormatting>
  <conditionalFormatting sqref="B21">
    <cfRule type="duplicateValues" dxfId="191" priority="9"/>
    <cfRule type="duplicateValues" dxfId="190" priority="24"/>
    <cfRule type="duplicateValues" dxfId="189" priority="39"/>
    <cfRule type="duplicateValues" dxfId="188" priority="54"/>
    <cfRule type="duplicateValues" dxfId="187" priority="69"/>
  </conditionalFormatting>
  <conditionalFormatting sqref="C21">
    <cfRule type="duplicateValues" dxfId="186" priority="84"/>
  </conditionalFormatting>
  <conditionalFormatting sqref="B22">
    <cfRule type="duplicateValues" dxfId="185" priority="8"/>
    <cfRule type="duplicateValues" dxfId="184" priority="23"/>
    <cfRule type="duplicateValues" dxfId="183" priority="38"/>
    <cfRule type="duplicateValues" dxfId="182" priority="53"/>
    <cfRule type="duplicateValues" dxfId="181" priority="68"/>
  </conditionalFormatting>
  <conditionalFormatting sqref="C22">
    <cfRule type="duplicateValues" dxfId="180" priority="83"/>
  </conditionalFormatting>
  <conditionalFormatting sqref="B23">
    <cfRule type="duplicateValues" dxfId="179" priority="7"/>
    <cfRule type="duplicateValues" dxfId="178" priority="22"/>
    <cfRule type="duplicateValues" dxfId="177" priority="37"/>
    <cfRule type="duplicateValues" dxfId="176" priority="52"/>
    <cfRule type="duplicateValues" dxfId="175" priority="67"/>
  </conditionalFormatting>
  <conditionalFormatting sqref="C23">
    <cfRule type="duplicateValues" dxfId="174" priority="82"/>
  </conditionalFormatting>
  <conditionalFormatting sqref="B24">
    <cfRule type="duplicateValues" dxfId="173" priority="6"/>
    <cfRule type="duplicateValues" dxfId="172" priority="21"/>
    <cfRule type="duplicateValues" dxfId="171" priority="36"/>
    <cfRule type="duplicateValues" dxfId="170" priority="51"/>
    <cfRule type="duplicateValues" dxfId="169" priority="66"/>
  </conditionalFormatting>
  <conditionalFormatting sqref="C24">
    <cfRule type="duplicateValues" dxfId="168" priority="81"/>
  </conditionalFormatting>
  <conditionalFormatting sqref="B25">
    <cfRule type="duplicateValues" dxfId="167" priority="5"/>
    <cfRule type="duplicateValues" dxfId="166" priority="20"/>
    <cfRule type="duplicateValues" dxfId="165" priority="35"/>
    <cfRule type="duplicateValues" dxfId="164" priority="50"/>
    <cfRule type="duplicateValues" dxfId="163" priority="65"/>
  </conditionalFormatting>
  <conditionalFormatting sqref="C25">
    <cfRule type="duplicateValues" dxfId="162" priority="80"/>
  </conditionalFormatting>
  <conditionalFormatting sqref="B26">
    <cfRule type="duplicateValues" dxfId="161" priority="4"/>
    <cfRule type="duplicateValues" dxfId="160" priority="19"/>
    <cfRule type="duplicateValues" dxfId="159" priority="34"/>
    <cfRule type="duplicateValues" dxfId="158" priority="49"/>
    <cfRule type="duplicateValues" dxfId="157" priority="64"/>
  </conditionalFormatting>
  <conditionalFormatting sqref="C26">
    <cfRule type="duplicateValues" dxfId="156" priority="79"/>
  </conditionalFormatting>
  <conditionalFormatting sqref="B27">
    <cfRule type="duplicateValues" dxfId="155" priority="3"/>
    <cfRule type="duplicateValues" dxfId="154" priority="18"/>
    <cfRule type="duplicateValues" dxfId="153" priority="33"/>
    <cfRule type="duplicateValues" dxfId="152" priority="48"/>
    <cfRule type="duplicateValues" dxfId="151" priority="63"/>
  </conditionalFormatting>
  <conditionalFormatting sqref="C27">
    <cfRule type="duplicateValues" dxfId="150" priority="78"/>
  </conditionalFormatting>
  <conditionalFormatting sqref="B28">
    <cfRule type="duplicateValues" dxfId="149" priority="2"/>
    <cfRule type="duplicateValues" dxfId="148" priority="17"/>
    <cfRule type="duplicateValues" dxfId="147" priority="32"/>
    <cfRule type="duplicateValues" dxfId="146" priority="47"/>
    <cfRule type="duplicateValues" dxfId="145" priority="62"/>
  </conditionalFormatting>
  <conditionalFormatting sqref="C28">
    <cfRule type="duplicateValues" dxfId="144" priority="77"/>
  </conditionalFormatting>
  <conditionalFormatting sqref="B29">
    <cfRule type="duplicateValues" dxfId="143" priority="1"/>
    <cfRule type="duplicateValues" dxfId="142" priority="16"/>
    <cfRule type="duplicateValues" dxfId="141" priority="31"/>
    <cfRule type="duplicateValues" dxfId="140" priority="46"/>
    <cfRule type="duplicateValues" dxfId="139" priority="61"/>
  </conditionalFormatting>
  <conditionalFormatting sqref="C29">
    <cfRule type="duplicateValues" dxfId="138" priority="76"/>
  </conditionalFormatting>
  <conditionalFormatting sqref="B3:B14">
    <cfRule type="duplicateValues" dxfId="137" priority="187"/>
    <cfRule type="duplicateValues" dxfId="136" priority="188"/>
    <cfRule type="duplicateValues" dxfId="135" priority="189"/>
    <cfRule type="duplicateValues" dxfId="134" priority="190"/>
    <cfRule type="duplicateValues" dxfId="133" priority="191"/>
  </conditionalFormatting>
  <conditionalFormatting sqref="C2:C3">
    <cfRule type="duplicateValues" dxfId="132" priority="239"/>
  </conditionalFormatting>
  <conditionalFormatting sqref="C4:C14">
    <cfRule type="duplicateValues" dxfId="131" priority="25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27"/>
  <sheetViews>
    <sheetView zoomScale="80" zoomScaleNormal="80" workbookViewId="0">
      <pane xSplit="9" ySplit="2" topLeftCell="J76" activePane="bottomRight" state="frozen"/>
      <selection pane="topRight"/>
      <selection pane="bottomLeft"/>
      <selection pane="bottomRight" activeCell="Y29" sqref="Y29"/>
    </sheetView>
  </sheetViews>
  <sheetFormatPr defaultColWidth="8.625" defaultRowHeight="14.25" x14ac:dyDescent="0.2"/>
  <cols>
    <col min="1" max="1" width="4.75" style="4" customWidth="1"/>
    <col min="2" max="2" width="10.75" style="5" customWidth="1"/>
    <col min="3" max="3" width="8.625" style="4"/>
    <col min="4" max="4" width="8.625" style="5"/>
    <col min="5" max="6" width="8.625" style="4"/>
    <col min="7" max="7" width="8.625" style="5"/>
    <col min="8" max="8" width="3.625" style="4" customWidth="1"/>
    <col min="9" max="9" width="10.875" style="4" customWidth="1"/>
    <col min="10" max="24" width="8.625" style="5"/>
    <col min="25" max="25" width="11" style="5" customWidth="1"/>
    <col min="26" max="26" width="8.625" style="5"/>
    <col min="27" max="27" width="12.625" style="5" customWidth="1"/>
    <col min="28" max="28" width="8.625" style="5" hidden="1" customWidth="1"/>
    <col min="29" max="31" width="8.625" style="5" customWidth="1"/>
    <col min="32" max="16384" width="8.625" style="4"/>
  </cols>
  <sheetData>
    <row r="1" spans="1:32" s="1" customFormat="1" x14ac:dyDescent="0.2">
      <c r="A1" s="112" t="s">
        <v>82</v>
      </c>
      <c r="B1" s="120" t="s">
        <v>83</v>
      </c>
      <c r="C1" s="121" t="s">
        <v>84</v>
      </c>
      <c r="D1" s="120" t="s">
        <v>85</v>
      </c>
      <c r="E1" s="121" t="s">
        <v>86</v>
      </c>
      <c r="F1" s="120" t="s">
        <v>87</v>
      </c>
      <c r="G1" s="123" t="s">
        <v>88</v>
      </c>
      <c r="H1" s="120" t="s">
        <v>89</v>
      </c>
      <c r="I1" s="125" t="s">
        <v>90</v>
      </c>
      <c r="J1" s="128" t="s">
        <v>91</v>
      </c>
      <c r="K1" s="128"/>
      <c r="L1" s="128"/>
      <c r="M1" s="127" t="s">
        <v>92</v>
      </c>
      <c r="N1" s="127"/>
      <c r="O1" s="129" t="s">
        <v>93</v>
      </c>
      <c r="P1" s="129"/>
      <c r="Q1" s="129"/>
      <c r="R1" s="127" t="s">
        <v>94</v>
      </c>
      <c r="S1" s="127" t="s">
        <v>95</v>
      </c>
      <c r="T1" s="127"/>
      <c r="U1" s="127"/>
      <c r="V1" s="127"/>
      <c r="W1" s="127"/>
      <c r="X1" s="127" t="s">
        <v>96</v>
      </c>
      <c r="Y1" s="131" t="s">
        <v>97</v>
      </c>
      <c r="Z1" s="107" t="s">
        <v>98</v>
      </c>
      <c r="AA1" s="108" t="s">
        <v>99</v>
      </c>
      <c r="AB1" s="109" t="s">
        <v>100</v>
      </c>
      <c r="AC1" s="106" t="s">
        <v>101</v>
      </c>
      <c r="AD1" s="106"/>
      <c r="AE1" s="106"/>
    </row>
    <row r="2" spans="1:32" s="1" customFormat="1" ht="35.1" customHeight="1" x14ac:dyDescent="0.2">
      <c r="A2" s="113"/>
      <c r="B2" s="120"/>
      <c r="C2" s="122"/>
      <c r="D2" s="120"/>
      <c r="E2" s="122"/>
      <c r="F2" s="120"/>
      <c r="G2" s="123"/>
      <c r="H2" s="120"/>
      <c r="I2" s="126"/>
      <c r="J2" s="19" t="s">
        <v>102</v>
      </c>
      <c r="K2" s="19" t="s">
        <v>103</v>
      </c>
      <c r="L2" s="19" t="s">
        <v>104</v>
      </c>
      <c r="M2" s="20" t="s">
        <v>105</v>
      </c>
      <c r="N2" s="20" t="s">
        <v>106</v>
      </c>
      <c r="O2" s="21" t="s">
        <v>107</v>
      </c>
      <c r="P2" s="21" t="s">
        <v>108</v>
      </c>
      <c r="Q2" s="21" t="s">
        <v>106</v>
      </c>
      <c r="R2" s="127"/>
      <c r="S2" s="29" t="s">
        <v>109</v>
      </c>
      <c r="T2" s="20" t="s">
        <v>110</v>
      </c>
      <c r="U2" s="20" t="s">
        <v>111</v>
      </c>
      <c r="V2" s="30" t="s">
        <v>112</v>
      </c>
      <c r="W2" s="31" t="s">
        <v>113</v>
      </c>
      <c r="X2" s="127"/>
      <c r="Y2" s="131"/>
      <c r="Z2" s="107"/>
      <c r="AA2" s="109"/>
      <c r="AB2" s="109"/>
      <c r="AC2" s="6" t="s">
        <v>83</v>
      </c>
      <c r="AD2" s="6" t="s">
        <v>84</v>
      </c>
      <c r="AE2" s="6" t="s">
        <v>85</v>
      </c>
    </row>
    <row r="3" spans="1:32" s="2" customFormat="1" ht="28.5" x14ac:dyDescent="0.2">
      <c r="A3" s="114">
        <v>1</v>
      </c>
      <c r="B3" s="7" t="s">
        <v>5</v>
      </c>
      <c r="C3" s="7" t="s">
        <v>6</v>
      </c>
      <c r="D3" s="7" t="s">
        <v>114</v>
      </c>
      <c r="E3" s="114"/>
      <c r="F3" s="7" t="s">
        <v>5</v>
      </c>
      <c r="G3" s="7" t="s">
        <v>114</v>
      </c>
      <c r="H3" s="8">
        <v>1</v>
      </c>
      <c r="I3" s="18" t="s">
        <v>115</v>
      </c>
      <c r="J3" s="22">
        <v>395</v>
      </c>
      <c r="K3" s="22">
        <f>77+9</f>
        <v>86</v>
      </c>
      <c r="L3" s="22">
        <v>3</v>
      </c>
      <c r="M3" s="23">
        <v>4.87</v>
      </c>
      <c r="N3" s="23">
        <v>2.5</v>
      </c>
      <c r="O3" s="24">
        <f>J3*K3*L3*0.00000785</f>
        <v>0.79999350000000002</v>
      </c>
      <c r="P3" s="25">
        <v>0.53</v>
      </c>
      <c r="Q3" s="32">
        <f>O3-P3</f>
        <v>0.2699935</v>
      </c>
      <c r="R3" s="23">
        <f>M3*O3-N3*Q3</f>
        <v>3.220984595</v>
      </c>
      <c r="S3" s="33" t="s">
        <v>116</v>
      </c>
      <c r="T3" s="34" t="s">
        <v>117</v>
      </c>
      <c r="U3" s="35">
        <f>VLOOKUP(T3,[1]冲压工序费!B:C,2,0)</f>
        <v>0.15</v>
      </c>
      <c r="V3" s="36">
        <v>1</v>
      </c>
      <c r="W3" s="35">
        <f t="shared" ref="W3:W6" si="0">U3*V3</f>
        <v>0.15</v>
      </c>
      <c r="X3" s="124">
        <v>1.1200000000000001</v>
      </c>
      <c r="Y3" s="45">
        <f>(R3+W7)*X3+R5*1.03</f>
        <v>3.9995027464000001</v>
      </c>
      <c r="Z3" s="46" t="s">
        <v>118</v>
      </c>
      <c r="AA3" s="47" t="e">
        <f>成卓定价!#REF!</f>
        <v>#REF!</v>
      </c>
      <c r="AB3" s="47" t="s">
        <v>119</v>
      </c>
      <c r="AC3" s="46" t="s">
        <v>9</v>
      </c>
      <c r="AD3" s="46" t="s">
        <v>10</v>
      </c>
      <c r="AE3" s="46" t="s">
        <v>120</v>
      </c>
    </row>
    <row r="4" spans="1:32" s="2" customFormat="1" ht="15.95" customHeight="1" x14ac:dyDescent="0.2">
      <c r="A4" s="115"/>
      <c r="B4" s="9"/>
      <c r="C4" s="9"/>
      <c r="D4" s="9"/>
      <c r="E4" s="115"/>
      <c r="F4" s="10"/>
      <c r="G4" s="10"/>
      <c r="H4" s="11"/>
      <c r="J4" s="26"/>
      <c r="K4" s="26"/>
      <c r="L4" s="26"/>
      <c r="M4" s="27"/>
      <c r="N4" s="27"/>
      <c r="O4" s="28"/>
      <c r="P4" s="28"/>
      <c r="Q4" s="28"/>
      <c r="R4" s="27"/>
      <c r="S4" s="37" t="s">
        <v>121</v>
      </c>
      <c r="T4" s="34" t="s">
        <v>122</v>
      </c>
      <c r="U4" s="35">
        <v>0.04</v>
      </c>
      <c r="V4" s="36">
        <v>1</v>
      </c>
      <c r="W4" s="35">
        <f t="shared" si="0"/>
        <v>0.04</v>
      </c>
      <c r="X4" s="124"/>
      <c r="Y4" s="48"/>
      <c r="Z4" s="49"/>
      <c r="AA4" s="49"/>
      <c r="AB4" s="49"/>
      <c r="AC4" s="49"/>
      <c r="AD4" s="49"/>
      <c r="AE4" s="49"/>
    </row>
    <row r="5" spans="1:32" s="2" customFormat="1" ht="15.95" customHeight="1" x14ac:dyDescent="0.2">
      <c r="A5" s="115"/>
      <c r="B5" s="9"/>
      <c r="C5" s="9"/>
      <c r="D5" s="9"/>
      <c r="E5" s="115"/>
      <c r="F5" s="12"/>
      <c r="G5" s="12"/>
      <c r="H5" s="8"/>
      <c r="I5" s="12"/>
      <c r="J5" s="22"/>
      <c r="K5" s="22"/>
      <c r="L5" s="22"/>
      <c r="M5" s="23"/>
      <c r="N5" s="23"/>
      <c r="O5" s="24"/>
      <c r="P5" s="25"/>
      <c r="Q5" s="32"/>
      <c r="R5" s="23"/>
      <c r="S5" s="37" t="s">
        <v>121</v>
      </c>
      <c r="T5" s="34" t="s">
        <v>122</v>
      </c>
      <c r="U5" s="35">
        <v>0.04</v>
      </c>
      <c r="V5" s="36">
        <v>1</v>
      </c>
      <c r="W5" s="35">
        <f t="shared" si="0"/>
        <v>0.04</v>
      </c>
      <c r="X5" s="124"/>
      <c r="Y5" s="48"/>
      <c r="Z5" s="49"/>
      <c r="AA5" s="49"/>
      <c r="AB5" s="49"/>
      <c r="AC5" s="49"/>
      <c r="AD5" s="49"/>
      <c r="AE5" s="49"/>
    </row>
    <row r="6" spans="1:32" s="2" customFormat="1" ht="15.95" customHeight="1" x14ac:dyDescent="0.2">
      <c r="A6" s="115"/>
      <c r="B6" s="9"/>
      <c r="C6" s="9"/>
      <c r="D6" s="9"/>
      <c r="E6" s="115"/>
      <c r="F6" s="12"/>
      <c r="G6" s="12"/>
      <c r="H6" s="8"/>
      <c r="I6" s="12"/>
      <c r="J6" s="22"/>
      <c r="K6" s="22"/>
      <c r="L6" s="22"/>
      <c r="M6" s="23"/>
      <c r="N6" s="23"/>
      <c r="O6" s="24"/>
      <c r="P6" s="25"/>
      <c r="Q6" s="32"/>
      <c r="R6" s="23"/>
      <c r="S6" s="33" t="s">
        <v>123</v>
      </c>
      <c r="T6" s="34" t="s">
        <v>124</v>
      </c>
      <c r="U6" s="35">
        <v>0.12</v>
      </c>
      <c r="V6" s="36">
        <v>1</v>
      </c>
      <c r="W6" s="35">
        <f t="shared" si="0"/>
        <v>0.12</v>
      </c>
      <c r="X6" s="124"/>
      <c r="Y6" s="48"/>
      <c r="Z6" s="49"/>
      <c r="AA6" s="49"/>
      <c r="AB6" s="49"/>
      <c r="AC6" s="49"/>
      <c r="AD6" s="49"/>
      <c r="AE6" s="49"/>
    </row>
    <row r="7" spans="1:32" s="2" customFormat="1" ht="15.95" customHeight="1" x14ac:dyDescent="0.2">
      <c r="A7" s="116"/>
      <c r="B7" s="13"/>
      <c r="C7" s="13"/>
      <c r="D7" s="13"/>
      <c r="E7" s="116"/>
      <c r="F7" s="14" t="s">
        <v>125</v>
      </c>
      <c r="G7" s="11"/>
      <c r="H7" s="14"/>
      <c r="I7" s="14"/>
      <c r="J7" s="11"/>
      <c r="K7" s="11"/>
      <c r="L7" s="11"/>
      <c r="M7" s="11"/>
      <c r="N7" s="11"/>
      <c r="O7" s="11"/>
      <c r="P7" s="11"/>
      <c r="Q7" s="11"/>
      <c r="R7" s="27">
        <f>SUM(R3:R6)</f>
        <v>3.220984595</v>
      </c>
      <c r="S7" s="110" t="s">
        <v>126</v>
      </c>
      <c r="T7" s="110"/>
      <c r="U7" s="110"/>
      <c r="V7" s="110"/>
      <c r="W7" s="38">
        <f>SUM(W3:W6)</f>
        <v>0.35</v>
      </c>
      <c r="X7" s="124"/>
      <c r="Y7" s="50"/>
      <c r="Z7" s="51"/>
      <c r="AA7" s="51"/>
      <c r="AB7" s="51"/>
      <c r="AC7" s="51"/>
      <c r="AD7" s="51"/>
      <c r="AE7" s="51"/>
    </row>
    <row r="8" spans="1:32" s="2" customFormat="1" ht="28.5" x14ac:dyDescent="0.2">
      <c r="A8" s="114">
        <v>2</v>
      </c>
      <c r="B8" s="7" t="s">
        <v>12</v>
      </c>
      <c r="C8" s="7" t="s">
        <v>13</v>
      </c>
      <c r="D8" s="7" t="s">
        <v>127</v>
      </c>
      <c r="E8" s="114"/>
      <c r="F8" s="7" t="s">
        <v>12</v>
      </c>
      <c r="G8" s="7" t="s">
        <v>127</v>
      </c>
      <c r="H8" s="8">
        <v>1</v>
      </c>
      <c r="I8" s="18" t="s">
        <v>115</v>
      </c>
      <c r="J8" s="22">
        <f>235+9</f>
        <v>244</v>
      </c>
      <c r="K8" s="22">
        <f>80+9</f>
        <v>89</v>
      </c>
      <c r="L8" s="22">
        <v>3</v>
      </c>
      <c r="M8" s="23">
        <v>4.87</v>
      </c>
      <c r="N8" s="23">
        <v>2.5</v>
      </c>
      <c r="O8" s="24">
        <f>J8*K8*L8*0.00000785</f>
        <v>0.51141179999999997</v>
      </c>
      <c r="P8" s="25">
        <v>0.4123</v>
      </c>
      <c r="Q8" s="32">
        <f>O8-P8</f>
        <v>9.91118E-2</v>
      </c>
      <c r="R8" s="23">
        <f>M8*O8-N8*Q8</f>
        <v>2.2427959660000001</v>
      </c>
      <c r="S8" s="33" t="s">
        <v>116</v>
      </c>
      <c r="T8" s="34" t="s">
        <v>117</v>
      </c>
      <c r="U8" s="35">
        <f>VLOOKUP(T8,[1]冲压工序费!B:C,2,0)</f>
        <v>0.15</v>
      </c>
      <c r="V8" s="36">
        <v>1</v>
      </c>
      <c r="W8" s="35">
        <f t="shared" ref="W8:W11" si="1">U8*V8</f>
        <v>0.15</v>
      </c>
      <c r="X8" s="124">
        <v>1.1200000000000001</v>
      </c>
      <c r="Y8" s="45">
        <f>(R8+W12)*X8+R10*1.03</f>
        <v>2.85913148192</v>
      </c>
      <c r="Z8" s="46" t="s">
        <v>118</v>
      </c>
      <c r="AA8" s="47" t="e">
        <f>成卓定价!#REF!</f>
        <v>#REF!</v>
      </c>
      <c r="AB8" s="46" t="s">
        <v>128</v>
      </c>
      <c r="AC8" s="46"/>
      <c r="AD8" s="46"/>
      <c r="AE8" s="46"/>
    </row>
    <row r="9" spans="1:32" s="2" customFormat="1" x14ac:dyDescent="0.2">
      <c r="A9" s="115"/>
      <c r="B9" s="9"/>
      <c r="C9" s="9"/>
      <c r="D9" s="9"/>
      <c r="E9" s="115"/>
      <c r="F9" s="10"/>
      <c r="G9" s="10"/>
      <c r="H9" s="11"/>
      <c r="I9" s="14"/>
      <c r="J9" s="26"/>
      <c r="K9" s="26"/>
      <c r="L9" s="26"/>
      <c r="M9" s="27"/>
      <c r="N9" s="27"/>
      <c r="O9" s="28"/>
      <c r="P9" s="28"/>
      <c r="Q9" s="28"/>
      <c r="R9" s="27"/>
      <c r="S9" s="33" t="s">
        <v>129</v>
      </c>
      <c r="T9" s="34" t="s">
        <v>122</v>
      </c>
      <c r="U9" s="35">
        <v>0.04</v>
      </c>
      <c r="V9" s="36">
        <v>1</v>
      </c>
      <c r="W9" s="35">
        <f t="shared" si="1"/>
        <v>0.04</v>
      </c>
      <c r="X9" s="124"/>
      <c r="Y9" s="48"/>
      <c r="Z9" s="49"/>
      <c r="AA9" s="49"/>
      <c r="AB9" s="49"/>
      <c r="AC9" s="49"/>
      <c r="AD9" s="49"/>
      <c r="AE9" s="49"/>
    </row>
    <row r="10" spans="1:32" s="2" customFormat="1" x14ac:dyDescent="0.2">
      <c r="A10" s="115"/>
      <c r="B10" s="9"/>
      <c r="C10" s="9"/>
      <c r="D10" s="9"/>
      <c r="E10" s="115"/>
      <c r="F10" s="12"/>
      <c r="G10" s="12"/>
      <c r="H10" s="8"/>
      <c r="I10" s="12"/>
      <c r="J10" s="22"/>
      <c r="K10" s="22"/>
      <c r="L10" s="22"/>
      <c r="M10" s="23"/>
      <c r="N10" s="23"/>
      <c r="O10" s="24"/>
      <c r="P10" s="25"/>
      <c r="Q10" s="32"/>
      <c r="R10" s="23"/>
      <c r="S10" s="33" t="s">
        <v>123</v>
      </c>
      <c r="T10" s="34" t="s">
        <v>130</v>
      </c>
      <c r="U10" s="35">
        <f>VLOOKUP(T10,[1]冲压工序费!B:C,2,0)</f>
        <v>0.08</v>
      </c>
      <c r="V10" s="36">
        <v>1</v>
      </c>
      <c r="W10" s="35">
        <f t="shared" si="1"/>
        <v>0.08</v>
      </c>
      <c r="X10" s="124"/>
      <c r="Y10" s="48"/>
      <c r="Z10" s="49"/>
      <c r="AA10" s="49"/>
      <c r="AB10" s="49"/>
      <c r="AC10" s="49"/>
      <c r="AD10" s="49"/>
      <c r="AE10" s="49"/>
    </row>
    <row r="11" spans="1:32" s="2" customFormat="1" x14ac:dyDescent="0.2">
      <c r="A11" s="115"/>
      <c r="B11" s="9"/>
      <c r="C11" s="9"/>
      <c r="D11" s="9"/>
      <c r="E11" s="115"/>
      <c r="F11" s="12"/>
      <c r="G11" s="12"/>
      <c r="H11" s="8"/>
      <c r="I11" s="12"/>
      <c r="J11" s="22"/>
      <c r="K11" s="22"/>
      <c r="L11" s="22"/>
      <c r="M11" s="23"/>
      <c r="N11" s="23"/>
      <c r="O11" s="24"/>
      <c r="P11" s="25"/>
      <c r="Q11" s="32"/>
      <c r="R11" s="23"/>
      <c r="S11" s="39" t="s">
        <v>131</v>
      </c>
      <c r="T11" s="40" t="s">
        <v>122</v>
      </c>
      <c r="U11" s="41">
        <v>0.04</v>
      </c>
      <c r="V11" s="42">
        <v>1</v>
      </c>
      <c r="W11" s="41">
        <f t="shared" si="1"/>
        <v>0.04</v>
      </c>
      <c r="X11" s="124"/>
      <c r="Y11" s="48"/>
      <c r="Z11" s="49"/>
      <c r="AA11" s="49"/>
      <c r="AB11" s="49"/>
      <c r="AC11" s="49"/>
      <c r="AD11" s="49"/>
      <c r="AE11" s="49"/>
    </row>
    <row r="12" spans="1:32" s="2" customFormat="1" x14ac:dyDescent="0.2">
      <c r="A12" s="116"/>
      <c r="B12" s="13"/>
      <c r="C12" s="13"/>
      <c r="D12" s="13"/>
      <c r="E12" s="116"/>
      <c r="F12" s="14" t="s">
        <v>125</v>
      </c>
      <c r="G12" s="11"/>
      <c r="H12" s="14"/>
      <c r="I12" s="14"/>
      <c r="J12" s="11"/>
      <c r="K12" s="11"/>
      <c r="L12" s="11"/>
      <c r="M12" s="11"/>
      <c r="N12" s="11"/>
      <c r="O12" s="11"/>
      <c r="P12" s="11"/>
      <c r="Q12" s="11"/>
      <c r="R12" s="27">
        <f>SUM(R8:R11)</f>
        <v>2.2427959660000001</v>
      </c>
      <c r="S12" s="110" t="s">
        <v>126</v>
      </c>
      <c r="T12" s="110"/>
      <c r="U12" s="110"/>
      <c r="V12" s="110"/>
      <c r="W12" s="38">
        <f>SUM(W8:W11)</f>
        <v>0.31</v>
      </c>
      <c r="X12" s="124"/>
      <c r="Y12" s="50"/>
      <c r="Z12" s="51"/>
      <c r="AA12" s="51"/>
      <c r="AB12" s="51"/>
      <c r="AC12" s="51"/>
      <c r="AD12" s="51"/>
      <c r="AE12" s="51"/>
    </row>
    <row r="13" spans="1:32" s="2" customFormat="1" ht="28.5" x14ac:dyDescent="0.2">
      <c r="A13" s="114">
        <v>3</v>
      </c>
      <c r="B13" s="7" t="s">
        <v>15</v>
      </c>
      <c r="C13" s="7" t="s">
        <v>15</v>
      </c>
      <c r="D13" s="7" t="s">
        <v>132</v>
      </c>
      <c r="E13" s="114"/>
      <c r="F13" s="7" t="s">
        <v>5</v>
      </c>
      <c r="G13" s="7" t="s">
        <v>114</v>
      </c>
      <c r="H13" s="8">
        <v>1</v>
      </c>
      <c r="I13" s="18" t="s">
        <v>115</v>
      </c>
      <c r="J13" s="22">
        <v>395</v>
      </c>
      <c r="K13" s="22">
        <f>77+9</f>
        <v>86</v>
      </c>
      <c r="L13" s="22">
        <v>3</v>
      </c>
      <c r="M13" s="23">
        <v>4.87</v>
      </c>
      <c r="N13" s="23">
        <v>2.5</v>
      </c>
      <c r="O13" s="24">
        <f>J13*K13*L13*0.00000785</f>
        <v>0.79999350000000002</v>
      </c>
      <c r="P13" s="25">
        <v>0.54449999999999998</v>
      </c>
      <c r="Q13" s="32">
        <f>O13-P13</f>
        <v>0.25549349999999998</v>
      </c>
      <c r="R13" s="23">
        <f>M13*O13-N13*Q13</f>
        <v>3.2572345949999999</v>
      </c>
      <c r="S13" s="33" t="s">
        <v>116</v>
      </c>
      <c r="T13" s="34" t="s">
        <v>133</v>
      </c>
      <c r="U13" s="35">
        <f>VLOOKUP(T13,[1]冲压工序费!B:C,2,0)</f>
        <v>0.18</v>
      </c>
      <c r="V13" s="36">
        <v>1</v>
      </c>
      <c r="W13" s="35">
        <f t="shared" ref="W13:W16" si="2">U13*V13</f>
        <v>0.18</v>
      </c>
      <c r="X13" s="124">
        <v>1.1200000000000001</v>
      </c>
      <c r="Y13" s="45">
        <f>(R13+W18)*X13+R15*1.03</f>
        <v>5.5495027464</v>
      </c>
      <c r="Z13" s="46" t="s">
        <v>118</v>
      </c>
      <c r="AA13" s="47" t="e">
        <f>成卓定价!#REF!</f>
        <v>#REF!</v>
      </c>
      <c r="AB13" s="46" t="s">
        <v>134</v>
      </c>
      <c r="AC13" s="46" t="s">
        <v>17</v>
      </c>
      <c r="AD13" s="46" t="s">
        <v>17</v>
      </c>
      <c r="AE13" s="46" t="s">
        <v>135</v>
      </c>
    </row>
    <row r="14" spans="1:32" s="2" customFormat="1" x14ac:dyDescent="0.2">
      <c r="A14" s="115"/>
      <c r="B14" s="9"/>
      <c r="C14" s="9"/>
      <c r="D14" s="9"/>
      <c r="E14" s="115"/>
      <c r="F14" s="10"/>
      <c r="G14" s="10"/>
      <c r="H14" s="11"/>
      <c r="I14" s="14"/>
      <c r="J14" s="26"/>
      <c r="K14" s="26"/>
      <c r="L14" s="26"/>
      <c r="M14" s="27"/>
      <c r="N14" s="27"/>
      <c r="O14" s="28"/>
      <c r="P14" s="28"/>
      <c r="Q14" s="28"/>
      <c r="R14" s="27"/>
      <c r="S14" s="33" t="s">
        <v>129</v>
      </c>
      <c r="T14" s="34" t="s">
        <v>136</v>
      </c>
      <c r="U14" s="35">
        <v>7.0000000000000007E-2</v>
      </c>
      <c r="V14" s="36">
        <v>1</v>
      </c>
      <c r="W14" s="35">
        <f t="shared" si="2"/>
        <v>7.0000000000000007E-2</v>
      </c>
      <c r="X14" s="124"/>
      <c r="Y14" s="48"/>
      <c r="Z14" s="49"/>
      <c r="AA14" s="49"/>
      <c r="AB14" s="49"/>
      <c r="AC14" s="49"/>
      <c r="AD14" s="49"/>
      <c r="AE14" s="49"/>
    </row>
    <row r="15" spans="1:32" s="104" customFormat="1" ht="25.5" x14ac:dyDescent="0.2">
      <c r="A15" s="115"/>
      <c r="B15" s="93"/>
      <c r="C15" s="93"/>
      <c r="D15" s="93"/>
      <c r="E15" s="115"/>
      <c r="F15" s="94" t="s">
        <v>209</v>
      </c>
      <c r="G15" s="94" t="s">
        <v>137</v>
      </c>
      <c r="H15" s="95">
        <v>1</v>
      </c>
      <c r="I15" s="94" t="s">
        <v>138</v>
      </c>
      <c r="J15" s="96"/>
      <c r="K15" s="96"/>
      <c r="L15" s="96"/>
      <c r="M15" s="97">
        <v>0.6</v>
      </c>
      <c r="N15" s="97"/>
      <c r="O15" s="98"/>
      <c r="P15" s="99">
        <v>1.7899999999999999E-2</v>
      </c>
      <c r="Q15" s="100"/>
      <c r="R15" s="97">
        <v>0.9</v>
      </c>
      <c r="S15" s="101" t="s">
        <v>123</v>
      </c>
      <c r="T15" s="40" t="s">
        <v>130</v>
      </c>
      <c r="U15" s="41">
        <f>VLOOKUP(T15,[1]冲压工序费!B:C,2,0)</f>
        <v>0.08</v>
      </c>
      <c r="V15" s="42">
        <v>1</v>
      </c>
      <c r="W15" s="41">
        <f t="shared" si="2"/>
        <v>0.08</v>
      </c>
      <c r="X15" s="124"/>
      <c r="Y15" s="102"/>
      <c r="Z15" s="103"/>
      <c r="AA15" s="103"/>
      <c r="AB15" s="103"/>
      <c r="AC15" s="103"/>
      <c r="AD15" s="103"/>
      <c r="AE15" s="103"/>
      <c r="AF15" s="104" t="s">
        <v>210</v>
      </c>
    </row>
    <row r="16" spans="1:32" s="2" customFormat="1" x14ac:dyDescent="0.2">
      <c r="A16" s="115"/>
      <c r="B16" s="9"/>
      <c r="C16" s="9"/>
      <c r="D16" s="9"/>
      <c r="E16" s="115"/>
      <c r="F16" s="12"/>
      <c r="G16" s="12"/>
      <c r="H16" s="8"/>
      <c r="I16" s="12"/>
      <c r="J16" s="22"/>
      <c r="K16" s="22"/>
      <c r="L16" s="22"/>
      <c r="M16" s="23"/>
      <c r="N16" s="23"/>
      <c r="O16" s="24"/>
      <c r="P16" s="25"/>
      <c r="Q16" s="32"/>
      <c r="R16" s="23"/>
      <c r="S16" s="39" t="s">
        <v>131</v>
      </c>
      <c r="T16" s="40" t="s">
        <v>124</v>
      </c>
      <c r="U16" s="41">
        <v>0.12</v>
      </c>
      <c r="V16" s="42">
        <v>1</v>
      </c>
      <c r="W16" s="41">
        <f t="shared" si="2"/>
        <v>0.12</v>
      </c>
      <c r="X16" s="124"/>
      <c r="Y16" s="48"/>
      <c r="Z16" s="49"/>
      <c r="AA16" s="49"/>
      <c r="AB16" s="49"/>
      <c r="AC16" s="49"/>
      <c r="AD16" s="49"/>
      <c r="AE16" s="49"/>
    </row>
    <row r="17" spans="1:31" s="2" customFormat="1" x14ac:dyDescent="0.2">
      <c r="A17" s="115"/>
      <c r="B17" s="9"/>
      <c r="C17" s="9"/>
      <c r="D17" s="9"/>
      <c r="E17" s="115"/>
      <c r="F17" s="12"/>
      <c r="G17" s="12"/>
      <c r="H17" s="8"/>
      <c r="I17" s="12"/>
      <c r="J17" s="22"/>
      <c r="K17" s="22"/>
      <c r="L17" s="22"/>
      <c r="M17" s="23"/>
      <c r="N17" s="23"/>
      <c r="O17" s="24"/>
      <c r="P17" s="25"/>
      <c r="Q17" s="32"/>
      <c r="R17" s="23"/>
      <c r="S17" s="33" t="s">
        <v>139</v>
      </c>
      <c r="T17" s="34"/>
      <c r="U17" s="35">
        <v>0.05</v>
      </c>
      <c r="V17" s="36">
        <v>8.4</v>
      </c>
      <c r="W17" s="35">
        <f>V17*U17</f>
        <v>0.42</v>
      </c>
      <c r="X17" s="124"/>
      <c r="Y17" s="48"/>
      <c r="Z17" s="49"/>
      <c r="AA17" s="49"/>
      <c r="AB17" s="49"/>
      <c r="AC17" s="49"/>
      <c r="AD17" s="49"/>
      <c r="AE17" s="49"/>
    </row>
    <row r="18" spans="1:31" s="2" customFormat="1" x14ac:dyDescent="0.2">
      <c r="A18" s="116"/>
      <c r="B18" s="13"/>
      <c r="C18" s="13"/>
      <c r="D18" s="13"/>
      <c r="E18" s="15"/>
      <c r="F18" s="14" t="s">
        <v>125</v>
      </c>
      <c r="G18" s="11"/>
      <c r="H18" s="14"/>
      <c r="I18" s="14"/>
      <c r="J18" s="11"/>
      <c r="K18" s="11"/>
      <c r="L18" s="11"/>
      <c r="M18" s="11"/>
      <c r="N18" s="11"/>
      <c r="O18" s="11"/>
      <c r="P18" s="11"/>
      <c r="Q18" s="11"/>
      <c r="R18" s="27">
        <f>SUM(R13:R17)</f>
        <v>4.1572345950000003</v>
      </c>
      <c r="S18" s="110" t="s">
        <v>126</v>
      </c>
      <c r="T18" s="110"/>
      <c r="U18" s="110"/>
      <c r="V18" s="110"/>
      <c r="W18" s="38">
        <f>SUM(W13:W17)</f>
        <v>0.87</v>
      </c>
      <c r="X18" s="124"/>
      <c r="Y18" s="50"/>
      <c r="Z18" s="51"/>
      <c r="AA18" s="51"/>
      <c r="AB18" s="51"/>
      <c r="AC18" s="51"/>
      <c r="AD18" s="51"/>
      <c r="AE18" s="51"/>
    </row>
    <row r="19" spans="1:31" s="2" customFormat="1" ht="28.5" x14ac:dyDescent="0.2">
      <c r="A19" s="114">
        <v>4</v>
      </c>
      <c r="B19" s="7" t="s">
        <v>19</v>
      </c>
      <c r="C19" s="7" t="s">
        <v>20</v>
      </c>
      <c r="D19" s="7" t="s">
        <v>21</v>
      </c>
      <c r="E19" s="114"/>
      <c r="F19" s="7" t="s">
        <v>19</v>
      </c>
      <c r="G19" s="7" t="s">
        <v>21</v>
      </c>
      <c r="H19" s="8">
        <v>1</v>
      </c>
      <c r="I19" s="18" t="s">
        <v>115</v>
      </c>
      <c r="J19" s="22">
        <v>380</v>
      </c>
      <c r="K19" s="22">
        <f>64+9</f>
        <v>73</v>
      </c>
      <c r="L19" s="22">
        <v>3</v>
      </c>
      <c r="M19" s="23">
        <v>4.87</v>
      </c>
      <c r="N19" s="23">
        <v>2.5</v>
      </c>
      <c r="O19" s="24">
        <f>J19*K19*L19*0.00000785</f>
        <v>0.653277</v>
      </c>
      <c r="P19" s="25">
        <v>0.43730000000000002</v>
      </c>
      <c r="Q19" s="32">
        <f>O19-P19</f>
        <v>0.215977</v>
      </c>
      <c r="R19" s="23">
        <f>M19*O19-N19*Q19</f>
        <v>2.6415164899999999</v>
      </c>
      <c r="S19" s="92" t="s">
        <v>208</v>
      </c>
      <c r="T19" s="34" t="s">
        <v>117</v>
      </c>
      <c r="U19" s="35">
        <f>VLOOKUP(T19,[1]冲压工序费!B:C,2,0)</f>
        <v>0.15</v>
      </c>
      <c r="V19" s="36">
        <v>1</v>
      </c>
      <c r="W19" s="35">
        <f t="shared" ref="W19:W22" si="3">U19*V19</f>
        <v>0.15</v>
      </c>
      <c r="X19" s="124">
        <v>1.1200000000000001</v>
      </c>
      <c r="Y19" s="45">
        <f>(R19+W23)*X19+R21*1.03</f>
        <v>3.3504984688000001</v>
      </c>
      <c r="Z19" s="46" t="s">
        <v>141</v>
      </c>
      <c r="AA19" s="47" t="e">
        <f>成卓定价!#REF!</f>
        <v>#REF!</v>
      </c>
      <c r="AB19" s="46" t="s">
        <v>142</v>
      </c>
      <c r="AC19" s="46"/>
      <c r="AD19" s="46"/>
      <c r="AE19" s="46"/>
    </row>
    <row r="20" spans="1:31" s="2" customFormat="1" x14ac:dyDescent="0.2">
      <c r="A20" s="115"/>
      <c r="B20" s="9"/>
      <c r="C20" s="9"/>
      <c r="D20" s="9"/>
      <c r="E20" s="115"/>
      <c r="F20" s="10"/>
      <c r="G20" s="10"/>
      <c r="H20" s="11"/>
      <c r="I20" s="14"/>
      <c r="J20" s="26"/>
      <c r="K20" s="26"/>
      <c r="L20" s="26"/>
      <c r="M20" s="27"/>
      <c r="N20" s="27"/>
      <c r="O20" s="28"/>
      <c r="P20" s="28"/>
      <c r="Q20" s="28"/>
      <c r="R20" s="27"/>
      <c r="S20" s="33" t="s">
        <v>143</v>
      </c>
      <c r="T20" s="34" t="s">
        <v>122</v>
      </c>
      <c r="U20" s="35">
        <v>0.04</v>
      </c>
      <c r="V20" s="36">
        <v>1</v>
      </c>
      <c r="W20" s="35">
        <f t="shared" si="3"/>
        <v>0.04</v>
      </c>
      <c r="X20" s="124"/>
      <c r="Y20" s="48"/>
      <c r="Z20" s="49"/>
      <c r="AA20" s="49"/>
      <c r="AB20" s="49"/>
      <c r="AC20" s="49"/>
      <c r="AD20" s="49"/>
      <c r="AE20" s="49"/>
    </row>
    <row r="21" spans="1:31" s="2" customFormat="1" x14ac:dyDescent="0.2">
      <c r="A21" s="115"/>
      <c r="B21" s="9"/>
      <c r="C21" s="9"/>
      <c r="D21" s="9"/>
      <c r="E21" s="115"/>
      <c r="F21" s="12"/>
      <c r="G21" s="12"/>
      <c r="H21" s="8"/>
      <c r="I21" s="12"/>
      <c r="J21" s="22"/>
      <c r="K21" s="22"/>
      <c r="L21" s="22"/>
      <c r="M21" s="23"/>
      <c r="N21" s="23"/>
      <c r="O21" s="24"/>
      <c r="P21" s="25"/>
      <c r="Q21" s="32"/>
      <c r="R21" s="23">
        <f>H21*M21</f>
        <v>0</v>
      </c>
      <c r="S21" s="33" t="s">
        <v>144</v>
      </c>
      <c r="T21" s="34" t="s">
        <v>124</v>
      </c>
      <c r="U21" s="35">
        <v>0.12</v>
      </c>
      <c r="V21" s="36">
        <v>1</v>
      </c>
      <c r="W21" s="35">
        <f t="shared" si="3"/>
        <v>0.12</v>
      </c>
      <c r="X21" s="124"/>
      <c r="Y21" s="48"/>
      <c r="Z21" s="49"/>
      <c r="AA21" s="49"/>
      <c r="AB21" s="49"/>
      <c r="AC21" s="49"/>
      <c r="AD21" s="49"/>
      <c r="AE21" s="49"/>
    </row>
    <row r="22" spans="1:31" s="2" customFormat="1" x14ac:dyDescent="0.2">
      <c r="A22" s="115"/>
      <c r="B22" s="9"/>
      <c r="C22" s="9"/>
      <c r="D22" s="9"/>
      <c r="E22" s="115"/>
      <c r="F22" s="12"/>
      <c r="G22" s="12"/>
      <c r="H22" s="8"/>
      <c r="I22" s="12"/>
      <c r="J22" s="22"/>
      <c r="K22" s="22"/>
      <c r="L22" s="22"/>
      <c r="M22" s="23"/>
      <c r="N22" s="23"/>
      <c r="O22" s="24"/>
      <c r="P22" s="25"/>
      <c r="Q22" s="32"/>
      <c r="R22" s="23"/>
      <c r="S22" s="39" t="s">
        <v>131</v>
      </c>
      <c r="T22" s="40" t="s">
        <v>122</v>
      </c>
      <c r="U22" s="41">
        <v>0.04</v>
      </c>
      <c r="V22" s="42">
        <v>1</v>
      </c>
      <c r="W22" s="41">
        <f t="shared" si="3"/>
        <v>0.04</v>
      </c>
      <c r="X22" s="124"/>
      <c r="Y22" s="48"/>
      <c r="Z22" s="49"/>
      <c r="AA22" s="49"/>
      <c r="AB22" s="49"/>
      <c r="AC22" s="49"/>
      <c r="AD22" s="49"/>
      <c r="AE22" s="49"/>
    </row>
    <row r="23" spans="1:31" s="2" customFormat="1" x14ac:dyDescent="0.2">
      <c r="A23" s="116"/>
      <c r="B23" s="13"/>
      <c r="C23" s="13"/>
      <c r="D23" s="13"/>
      <c r="E23" s="15"/>
      <c r="F23" s="14" t="s">
        <v>145</v>
      </c>
      <c r="G23" s="11"/>
      <c r="H23" s="14"/>
      <c r="I23" s="14"/>
      <c r="J23" s="11"/>
      <c r="K23" s="11"/>
      <c r="L23" s="11"/>
      <c r="M23" s="11"/>
      <c r="N23" s="11"/>
      <c r="O23" s="11"/>
      <c r="P23" s="11"/>
      <c r="Q23" s="11"/>
      <c r="R23" s="27">
        <f>SUM(R19:R20)</f>
        <v>2.6415164899999999</v>
      </c>
      <c r="S23" s="110" t="s">
        <v>146</v>
      </c>
      <c r="T23" s="110"/>
      <c r="U23" s="110"/>
      <c r="V23" s="110"/>
      <c r="W23" s="38">
        <f>SUM(W19:W22)</f>
        <v>0.35</v>
      </c>
      <c r="X23" s="124"/>
      <c r="Y23" s="50"/>
      <c r="Z23" s="51"/>
      <c r="AA23" s="51"/>
      <c r="AB23" s="51"/>
      <c r="AC23" s="51"/>
      <c r="AD23" s="51"/>
      <c r="AE23" s="51"/>
    </row>
    <row r="24" spans="1:31" s="2" customFormat="1" ht="25.5" x14ac:dyDescent="0.2">
      <c r="A24" s="114">
        <v>5</v>
      </c>
      <c r="B24" s="7" t="s">
        <v>22</v>
      </c>
      <c r="C24" s="7" t="s">
        <v>23</v>
      </c>
      <c r="D24" s="7" t="s">
        <v>147</v>
      </c>
      <c r="E24" s="16"/>
      <c r="F24" s="7" t="s">
        <v>23</v>
      </c>
      <c r="G24" s="7" t="s">
        <v>147</v>
      </c>
      <c r="H24" s="8">
        <v>1</v>
      </c>
      <c r="I24" s="12" t="s">
        <v>148</v>
      </c>
      <c r="J24" s="22">
        <v>365</v>
      </c>
      <c r="K24" s="22">
        <v>110</v>
      </c>
      <c r="L24" s="22">
        <v>2</v>
      </c>
      <c r="M24" s="23">
        <v>5.13</v>
      </c>
      <c r="N24" s="23">
        <v>2.5</v>
      </c>
      <c r="O24" s="24">
        <f>J24*K24*L24*0.00000785</f>
        <v>0.630355</v>
      </c>
      <c r="P24" s="25">
        <v>0.27900000000000003</v>
      </c>
      <c r="Q24" s="32">
        <f>O24-P24</f>
        <v>0.35135499999999997</v>
      </c>
      <c r="R24" s="23">
        <f>M24*O24-N24*Q24</f>
        <v>2.3553336499999999</v>
      </c>
      <c r="S24" s="33" t="s">
        <v>116</v>
      </c>
      <c r="T24" s="34" t="s">
        <v>117</v>
      </c>
      <c r="U24" s="35">
        <f>VLOOKUP(T24,[1]冲压工序费!B:C,2,0)</f>
        <v>0.15</v>
      </c>
      <c r="V24" s="36">
        <v>1</v>
      </c>
      <c r="W24" s="35">
        <f t="shared" ref="W24:W30" si="4">U24*V24</f>
        <v>0.15</v>
      </c>
      <c r="X24" s="124">
        <v>1.1200000000000001</v>
      </c>
      <c r="Y24" s="45">
        <f>(R24+W31)*X24+R26*1.03</f>
        <v>3.4331736880000001</v>
      </c>
      <c r="Z24" s="46" t="s">
        <v>118</v>
      </c>
      <c r="AA24" s="47" t="e">
        <f>成卓定价!#REF!</f>
        <v>#REF!</v>
      </c>
      <c r="AB24" s="46"/>
      <c r="AC24" s="46"/>
      <c r="AD24" s="46"/>
      <c r="AE24" s="46"/>
    </row>
    <row r="25" spans="1:31" s="2" customFormat="1" x14ac:dyDescent="0.2">
      <c r="A25" s="115"/>
      <c r="B25" s="9"/>
      <c r="C25" s="9"/>
      <c r="D25" s="9"/>
      <c r="E25" s="17"/>
      <c r="F25" s="18"/>
      <c r="G25" s="10"/>
      <c r="H25" s="11"/>
      <c r="I25" s="14"/>
      <c r="J25" s="26"/>
      <c r="K25" s="26"/>
      <c r="L25" s="26"/>
      <c r="M25" s="27"/>
      <c r="N25" s="27"/>
      <c r="O25" s="28"/>
      <c r="P25" s="28"/>
      <c r="Q25" s="28"/>
      <c r="R25" s="27"/>
      <c r="S25" s="33" t="s">
        <v>123</v>
      </c>
      <c r="T25" s="34" t="s">
        <v>130</v>
      </c>
      <c r="U25" s="35">
        <f>VLOOKUP(T25,[1]冲压工序费!B:C,2,0)</f>
        <v>0.08</v>
      </c>
      <c r="V25" s="36">
        <v>1</v>
      </c>
      <c r="W25" s="35">
        <f t="shared" si="4"/>
        <v>0.08</v>
      </c>
      <c r="X25" s="124"/>
      <c r="Y25" s="48"/>
      <c r="Z25" s="49"/>
      <c r="AA25" s="49"/>
      <c r="AB25" s="49"/>
      <c r="AC25" s="49"/>
      <c r="AD25" s="49"/>
      <c r="AE25" s="49"/>
    </row>
    <row r="26" spans="1:31" s="2" customFormat="1" x14ac:dyDescent="0.2">
      <c r="A26" s="115"/>
      <c r="B26" s="9"/>
      <c r="C26" s="9"/>
      <c r="D26" s="9"/>
      <c r="E26" s="17"/>
      <c r="F26" s="12"/>
      <c r="G26" s="12"/>
      <c r="H26" s="8"/>
      <c r="I26" s="12"/>
      <c r="J26" s="22"/>
      <c r="K26" s="22"/>
      <c r="L26" s="22"/>
      <c r="M26" s="23"/>
      <c r="N26" s="23"/>
      <c r="O26" s="24"/>
      <c r="P26" s="25"/>
      <c r="Q26" s="32"/>
      <c r="R26" s="23">
        <f>H26*M26</f>
        <v>0</v>
      </c>
      <c r="S26" s="37" t="s">
        <v>143</v>
      </c>
      <c r="T26" s="34" t="s">
        <v>124</v>
      </c>
      <c r="U26" s="35">
        <v>0.12</v>
      </c>
      <c r="V26" s="36">
        <v>1</v>
      </c>
      <c r="W26" s="35">
        <f t="shared" si="4"/>
        <v>0.12</v>
      </c>
      <c r="X26" s="124"/>
      <c r="Y26" s="48"/>
      <c r="Z26" s="49"/>
      <c r="AA26" s="49"/>
      <c r="AB26" s="49"/>
      <c r="AC26" s="49"/>
      <c r="AD26" s="49"/>
      <c r="AE26" s="49"/>
    </row>
    <row r="27" spans="1:31" s="2" customFormat="1" x14ac:dyDescent="0.2">
      <c r="A27" s="115"/>
      <c r="B27" s="9"/>
      <c r="C27" s="9"/>
      <c r="D27" s="9"/>
      <c r="E27" s="17"/>
      <c r="F27" s="12"/>
      <c r="G27" s="12"/>
      <c r="H27" s="8"/>
      <c r="I27" s="12"/>
      <c r="J27" s="22"/>
      <c r="K27" s="22"/>
      <c r="L27" s="22"/>
      <c r="M27" s="23"/>
      <c r="N27" s="23"/>
      <c r="O27" s="24"/>
      <c r="P27" s="25"/>
      <c r="Q27" s="32"/>
      <c r="R27" s="23"/>
      <c r="S27" s="37" t="s">
        <v>131</v>
      </c>
      <c r="T27" s="34" t="s">
        <v>124</v>
      </c>
      <c r="U27" s="35">
        <v>0.12</v>
      </c>
      <c r="V27" s="36">
        <v>1</v>
      </c>
      <c r="W27" s="35">
        <f t="shared" si="4"/>
        <v>0.12</v>
      </c>
      <c r="X27" s="124"/>
      <c r="Y27" s="48"/>
      <c r="Z27" s="49"/>
      <c r="AA27" s="49"/>
      <c r="AB27" s="49"/>
      <c r="AC27" s="49"/>
      <c r="AD27" s="49"/>
      <c r="AE27" s="49"/>
    </row>
    <row r="28" spans="1:31" s="2" customFormat="1" x14ac:dyDescent="0.2">
      <c r="A28" s="115"/>
      <c r="B28" s="9"/>
      <c r="C28" s="9"/>
      <c r="D28" s="9"/>
      <c r="E28" s="17"/>
      <c r="F28" s="12"/>
      <c r="G28" s="12"/>
      <c r="H28" s="8"/>
      <c r="I28" s="12"/>
      <c r="J28" s="22"/>
      <c r="K28" s="22"/>
      <c r="L28" s="22"/>
      <c r="M28" s="23"/>
      <c r="N28" s="23"/>
      <c r="O28" s="24"/>
      <c r="P28" s="25"/>
      <c r="Q28" s="32"/>
      <c r="R28" s="23"/>
      <c r="S28" s="37" t="s">
        <v>143</v>
      </c>
      <c r="T28" s="34" t="s">
        <v>124</v>
      </c>
      <c r="U28" s="35">
        <v>0.12</v>
      </c>
      <c r="V28" s="36">
        <v>1</v>
      </c>
      <c r="W28" s="35">
        <f t="shared" si="4"/>
        <v>0.12</v>
      </c>
      <c r="X28" s="124"/>
      <c r="Y28" s="48"/>
      <c r="Z28" s="49"/>
      <c r="AA28" s="49"/>
      <c r="AB28" s="49"/>
      <c r="AC28" s="49"/>
      <c r="AD28" s="49"/>
      <c r="AE28" s="49"/>
    </row>
    <row r="29" spans="1:31" s="2" customFormat="1" x14ac:dyDescent="0.2">
      <c r="A29" s="115"/>
      <c r="B29" s="9"/>
      <c r="C29" s="9"/>
      <c r="D29" s="9"/>
      <c r="E29" s="17"/>
      <c r="F29" s="12"/>
      <c r="G29" s="12"/>
      <c r="H29" s="8"/>
      <c r="I29" s="12"/>
      <c r="J29" s="22"/>
      <c r="K29" s="22"/>
      <c r="L29" s="22"/>
      <c r="M29" s="23"/>
      <c r="N29" s="23"/>
      <c r="O29" s="24"/>
      <c r="P29" s="25"/>
      <c r="Q29" s="32"/>
      <c r="R29" s="23"/>
      <c r="S29" s="37" t="s">
        <v>143</v>
      </c>
      <c r="T29" s="34" t="s">
        <v>124</v>
      </c>
      <c r="U29" s="35">
        <v>0.12</v>
      </c>
      <c r="V29" s="36">
        <v>1</v>
      </c>
      <c r="W29" s="35">
        <f t="shared" si="4"/>
        <v>0.12</v>
      </c>
      <c r="X29" s="124"/>
      <c r="Y29" s="48"/>
      <c r="Z29" s="49"/>
      <c r="AA29" s="49"/>
      <c r="AB29" s="49"/>
      <c r="AC29" s="49"/>
      <c r="AD29" s="49"/>
      <c r="AE29" s="49"/>
    </row>
    <row r="30" spans="1:31" s="2" customFormat="1" x14ac:dyDescent="0.2">
      <c r="A30" s="115"/>
      <c r="B30" s="9"/>
      <c r="C30" s="9"/>
      <c r="D30" s="9"/>
      <c r="E30" s="17"/>
      <c r="F30" s="12"/>
      <c r="G30" s="12"/>
      <c r="H30" s="8"/>
      <c r="I30" s="12"/>
      <c r="J30" s="22"/>
      <c r="K30" s="22"/>
      <c r="L30" s="22"/>
      <c r="M30" s="23"/>
      <c r="N30" s="23"/>
      <c r="O30" s="24"/>
      <c r="P30" s="25"/>
      <c r="Q30" s="32"/>
      <c r="R30" s="23"/>
      <c r="S30" s="33"/>
      <c r="T30" s="34"/>
      <c r="U30" s="35"/>
      <c r="V30" s="36"/>
      <c r="W30" s="35">
        <f t="shared" si="4"/>
        <v>0</v>
      </c>
      <c r="X30" s="124"/>
      <c r="Y30" s="48"/>
      <c r="Z30" s="49"/>
      <c r="AA30" s="49"/>
      <c r="AB30" s="49"/>
      <c r="AC30" s="49"/>
      <c r="AD30" s="49"/>
      <c r="AE30" s="49"/>
    </row>
    <row r="31" spans="1:31" s="2" customFormat="1" x14ac:dyDescent="0.2">
      <c r="A31" s="116"/>
      <c r="B31" s="13"/>
      <c r="C31" s="13"/>
      <c r="D31" s="13"/>
      <c r="E31" s="15"/>
      <c r="F31" s="14" t="s">
        <v>125</v>
      </c>
      <c r="G31" s="11"/>
      <c r="H31" s="14"/>
      <c r="I31" s="14"/>
      <c r="J31" s="11"/>
      <c r="K31" s="11"/>
      <c r="L31" s="11"/>
      <c r="M31" s="11"/>
      <c r="N31" s="11"/>
      <c r="O31" s="11"/>
      <c r="P31" s="11"/>
      <c r="Q31" s="11"/>
      <c r="R31" s="27">
        <f>SUM(R24:R30)</f>
        <v>2.3553336499999999</v>
      </c>
      <c r="S31" s="110" t="s">
        <v>126</v>
      </c>
      <c r="T31" s="110"/>
      <c r="U31" s="110"/>
      <c r="V31" s="110"/>
      <c r="W31" s="38">
        <f>SUM(W24:W30)</f>
        <v>0.71</v>
      </c>
      <c r="X31" s="124"/>
      <c r="Y31" s="50"/>
      <c r="Z31" s="51"/>
      <c r="AA31" s="51"/>
      <c r="AB31" s="51"/>
      <c r="AC31" s="51"/>
      <c r="AD31" s="51"/>
      <c r="AE31" s="51"/>
    </row>
    <row r="32" spans="1:31" s="2" customFormat="1" ht="28.5" x14ac:dyDescent="0.2">
      <c r="A32" s="114">
        <v>6</v>
      </c>
      <c r="B32" s="7" t="s">
        <v>25</v>
      </c>
      <c r="C32" s="7" t="s">
        <v>26</v>
      </c>
      <c r="D32" s="7" t="s">
        <v>149</v>
      </c>
      <c r="E32" s="16"/>
      <c r="F32" s="10" t="s">
        <v>150</v>
      </c>
      <c r="G32" s="10" t="s">
        <v>151</v>
      </c>
      <c r="H32" s="8">
        <v>1</v>
      </c>
      <c r="I32" s="12" t="s">
        <v>148</v>
      </c>
      <c r="J32" s="22">
        <v>399</v>
      </c>
      <c r="K32" s="22">
        <v>126.5</v>
      </c>
      <c r="L32" s="22">
        <v>2</v>
      </c>
      <c r="M32" s="23">
        <v>5.13</v>
      </c>
      <c r="N32" s="23">
        <v>2.5</v>
      </c>
      <c r="O32" s="24">
        <f>J32*K32*L32*0.00000785</f>
        <v>0.79243395000000005</v>
      </c>
      <c r="P32" s="25">
        <v>0.51639999999999997</v>
      </c>
      <c r="Q32" s="32">
        <f>O32-P32</f>
        <v>0.27603394999999997</v>
      </c>
      <c r="R32" s="23">
        <f>M32*O32-N32*Q32</f>
        <v>3.3751012884999998</v>
      </c>
      <c r="S32" s="33" t="s">
        <v>116</v>
      </c>
      <c r="T32" s="34" t="s">
        <v>117</v>
      </c>
      <c r="U32" s="35">
        <f>VLOOKUP(T32,[1]冲压工序费!B:C,2,0)</f>
        <v>0.15</v>
      </c>
      <c r="V32" s="36">
        <v>1</v>
      </c>
      <c r="W32" s="35">
        <f t="shared" ref="W32:W36" si="5">U32*V32</f>
        <v>0.15</v>
      </c>
      <c r="X32" s="124">
        <v>1.1200000000000001</v>
      </c>
      <c r="Y32" s="45">
        <f>(R32+W37)*X32+R35*1.03</f>
        <v>4.8319134431200004</v>
      </c>
      <c r="Z32" s="46" t="s">
        <v>118</v>
      </c>
      <c r="AA32" s="52" t="e">
        <f>成卓定价!#REF!</f>
        <v>#REF!</v>
      </c>
      <c r="AB32" s="46"/>
      <c r="AC32" s="46" t="s">
        <v>28</v>
      </c>
      <c r="AD32" s="46" t="s">
        <v>29</v>
      </c>
      <c r="AE32" s="46" t="s">
        <v>152</v>
      </c>
    </row>
    <row r="33" spans="1:31" s="2" customFormat="1" x14ac:dyDescent="0.2">
      <c r="A33" s="115"/>
      <c r="B33" s="9"/>
      <c r="C33" s="9"/>
      <c r="D33" s="9"/>
      <c r="E33" s="17"/>
      <c r="F33" s="14"/>
      <c r="G33" s="11"/>
      <c r="H33" s="11"/>
      <c r="I33" s="14"/>
      <c r="J33" s="26"/>
      <c r="K33" s="26"/>
      <c r="L33" s="26"/>
      <c r="M33" s="27"/>
      <c r="N33" s="27"/>
      <c r="O33" s="28"/>
      <c r="P33" s="28"/>
      <c r="Q33" s="28"/>
      <c r="R33" s="27"/>
      <c r="S33" s="33" t="s">
        <v>129</v>
      </c>
      <c r="T33" s="34" t="s">
        <v>117</v>
      </c>
      <c r="U33" s="35">
        <f>VLOOKUP(T33,[1]冲压工序费!B:C,2,0)</f>
        <v>0.15</v>
      </c>
      <c r="V33" s="36">
        <v>1</v>
      </c>
      <c r="W33" s="35">
        <f t="shared" si="5"/>
        <v>0.15</v>
      </c>
      <c r="X33" s="124"/>
      <c r="Y33" s="48"/>
      <c r="Z33" s="49"/>
      <c r="AA33" s="49"/>
      <c r="AB33" s="49"/>
      <c r="AC33" s="49"/>
      <c r="AD33" s="49"/>
      <c r="AE33" s="49"/>
    </row>
    <row r="34" spans="1:31" s="2" customFormat="1" x14ac:dyDescent="0.2">
      <c r="A34" s="115"/>
      <c r="B34" s="9"/>
      <c r="C34" s="9"/>
      <c r="D34" s="9"/>
      <c r="E34" s="17"/>
      <c r="F34" s="14"/>
      <c r="G34" s="11"/>
      <c r="H34" s="11"/>
      <c r="I34" s="14"/>
      <c r="J34" s="26"/>
      <c r="K34" s="26"/>
      <c r="L34" s="26"/>
      <c r="M34" s="27"/>
      <c r="N34" s="27"/>
      <c r="O34" s="28"/>
      <c r="P34" s="28"/>
      <c r="Q34" s="28"/>
      <c r="R34" s="27"/>
      <c r="S34" s="33" t="s">
        <v>123</v>
      </c>
      <c r="T34" s="34" t="s">
        <v>124</v>
      </c>
      <c r="U34" s="35">
        <v>0.12</v>
      </c>
      <c r="V34" s="36">
        <v>1</v>
      </c>
      <c r="W34" s="35">
        <f t="shared" si="5"/>
        <v>0.12</v>
      </c>
      <c r="X34" s="124"/>
      <c r="Y34" s="48"/>
      <c r="Z34" s="49"/>
      <c r="AA34" s="49"/>
      <c r="AB34" s="49"/>
      <c r="AC34" s="49"/>
      <c r="AD34" s="49"/>
      <c r="AE34" s="49"/>
    </row>
    <row r="35" spans="1:31" s="2" customFormat="1" x14ac:dyDescent="0.2">
      <c r="A35" s="115"/>
      <c r="B35" s="9"/>
      <c r="C35" s="9"/>
      <c r="D35" s="9"/>
      <c r="E35" s="17"/>
      <c r="F35" s="18" t="s">
        <v>153</v>
      </c>
      <c r="G35" s="10" t="s">
        <v>154</v>
      </c>
      <c r="H35" s="8">
        <v>2</v>
      </c>
      <c r="I35" s="12"/>
      <c r="J35" s="22"/>
      <c r="K35" s="22"/>
      <c r="L35" s="22"/>
      <c r="M35" s="23">
        <v>0.13</v>
      </c>
      <c r="N35" s="23"/>
      <c r="O35" s="24"/>
      <c r="P35" s="25">
        <v>9.7000000000000003E-3</v>
      </c>
      <c r="Q35" s="32"/>
      <c r="R35" s="23">
        <f>H35*M35</f>
        <v>0.26</v>
      </c>
      <c r="S35" s="37" t="s">
        <v>155</v>
      </c>
      <c r="T35" s="34" t="s">
        <v>130</v>
      </c>
      <c r="U35" s="35">
        <f>VLOOKUP(T35,[1]冲压工序费!B:C,2,0)</f>
        <v>0.08</v>
      </c>
      <c r="V35" s="36">
        <v>1</v>
      </c>
      <c r="W35" s="35">
        <f t="shared" si="5"/>
        <v>0.08</v>
      </c>
      <c r="X35" s="124"/>
      <c r="Y35" s="48"/>
      <c r="Z35" s="49"/>
      <c r="AA35" s="49"/>
      <c r="AB35" s="49"/>
      <c r="AC35" s="49"/>
      <c r="AD35" s="49"/>
      <c r="AE35" s="49"/>
    </row>
    <row r="36" spans="1:31" s="2" customFormat="1" x14ac:dyDescent="0.2">
      <c r="A36" s="115"/>
      <c r="B36" s="9"/>
      <c r="C36" s="9"/>
      <c r="D36" s="9"/>
      <c r="E36" s="17"/>
      <c r="F36" s="12"/>
      <c r="G36" s="12"/>
      <c r="H36" s="8"/>
      <c r="I36" s="12"/>
      <c r="J36" s="22"/>
      <c r="K36" s="22"/>
      <c r="L36" s="22"/>
      <c r="M36" s="23"/>
      <c r="N36" s="23"/>
      <c r="O36" s="24"/>
      <c r="P36" s="25"/>
      <c r="Q36" s="32"/>
      <c r="R36" s="23"/>
      <c r="S36" s="33" t="s">
        <v>139</v>
      </c>
      <c r="T36" s="34"/>
      <c r="U36" s="35">
        <v>0.05</v>
      </c>
      <c r="V36" s="36">
        <v>4</v>
      </c>
      <c r="W36" s="35">
        <f t="shared" si="5"/>
        <v>0.2</v>
      </c>
      <c r="X36" s="124"/>
      <c r="Y36" s="48"/>
      <c r="Z36" s="49"/>
      <c r="AA36" s="49"/>
      <c r="AB36" s="49"/>
      <c r="AC36" s="49"/>
      <c r="AD36" s="49"/>
      <c r="AE36" s="49"/>
    </row>
    <row r="37" spans="1:31" s="2" customFormat="1" x14ac:dyDescent="0.2">
      <c r="A37" s="116"/>
      <c r="B37" s="13"/>
      <c r="C37" s="13"/>
      <c r="D37" s="13"/>
      <c r="E37" s="15"/>
      <c r="F37" s="14" t="s">
        <v>125</v>
      </c>
      <c r="G37" s="11"/>
      <c r="H37" s="14"/>
      <c r="I37" s="14"/>
      <c r="J37" s="11"/>
      <c r="K37" s="11"/>
      <c r="L37" s="11"/>
      <c r="M37" s="11"/>
      <c r="N37" s="11"/>
      <c r="O37" s="11"/>
      <c r="P37" s="11"/>
      <c r="Q37" s="11"/>
      <c r="R37" s="27">
        <f>SUM(R32:R36)</f>
        <v>3.6351012885</v>
      </c>
      <c r="S37" s="110" t="s">
        <v>126</v>
      </c>
      <c r="T37" s="110"/>
      <c r="U37" s="110"/>
      <c r="V37" s="110"/>
      <c r="W37" s="38">
        <f>SUM(W32:W36)</f>
        <v>0.7</v>
      </c>
      <c r="X37" s="124"/>
      <c r="Y37" s="50"/>
      <c r="Z37" s="51"/>
      <c r="AA37" s="51"/>
      <c r="AB37" s="51"/>
      <c r="AC37" s="51"/>
      <c r="AD37" s="51"/>
      <c r="AE37" s="51"/>
    </row>
    <row r="38" spans="1:31" s="2" customFormat="1" ht="28.5" x14ac:dyDescent="0.2">
      <c r="A38" s="114">
        <v>7</v>
      </c>
      <c r="B38" s="7" t="s">
        <v>31</v>
      </c>
      <c r="C38" s="7" t="s">
        <v>32</v>
      </c>
      <c r="D38" s="7" t="s">
        <v>156</v>
      </c>
      <c r="E38" s="16"/>
      <c r="F38" s="10" t="s">
        <v>31</v>
      </c>
      <c r="G38" s="10" t="s">
        <v>157</v>
      </c>
      <c r="H38" s="8">
        <v>1</v>
      </c>
      <c r="I38" s="18" t="s">
        <v>115</v>
      </c>
      <c r="J38" s="22">
        <v>440</v>
      </c>
      <c r="K38" s="22">
        <v>79</v>
      </c>
      <c r="L38" s="22">
        <v>3</v>
      </c>
      <c r="M38" s="23">
        <v>4.87</v>
      </c>
      <c r="N38" s="23">
        <v>2.5</v>
      </c>
      <c r="O38" s="24">
        <f>J38*K38*L38*0.00000785</f>
        <v>0.81859800000000005</v>
      </c>
      <c r="P38" s="25">
        <v>0.64649999999999996</v>
      </c>
      <c r="Q38" s="32">
        <f>O38-P38</f>
        <v>0.172098</v>
      </c>
      <c r="R38" s="23">
        <f>M38*O38-N38*Q38</f>
        <v>3.5563272600000002</v>
      </c>
      <c r="S38" s="33" t="s">
        <v>116</v>
      </c>
      <c r="T38" s="34" t="s">
        <v>133</v>
      </c>
      <c r="U38" s="35">
        <f>VLOOKUP(T38,[1]冲压工序费!B:C,2,0)</f>
        <v>0.18</v>
      </c>
      <c r="V38" s="36">
        <v>1</v>
      </c>
      <c r="W38" s="35">
        <f t="shared" ref="W38:W41" si="6">U38*V38</f>
        <v>0.18</v>
      </c>
      <c r="X38" s="124">
        <v>1.1200000000000001</v>
      </c>
      <c r="Y38" s="45">
        <f>(R38+W42)*X38+R40*1.03</f>
        <v>4.4086865311999999</v>
      </c>
      <c r="Z38" s="46" t="s">
        <v>118</v>
      </c>
      <c r="AA38" s="52" t="e">
        <f>成卓定价!#REF!</f>
        <v>#REF!</v>
      </c>
      <c r="AB38" s="46" t="s">
        <v>158</v>
      </c>
      <c r="AC38" s="46" t="s">
        <v>34</v>
      </c>
      <c r="AD38" s="46" t="s">
        <v>35</v>
      </c>
      <c r="AE38" s="46" t="s">
        <v>159</v>
      </c>
    </row>
    <row r="39" spans="1:31" s="2" customFormat="1" x14ac:dyDescent="0.2">
      <c r="A39" s="115"/>
      <c r="B39" s="9"/>
      <c r="C39" s="9"/>
      <c r="D39" s="9"/>
      <c r="E39" s="17"/>
      <c r="F39" s="18"/>
      <c r="G39" s="10"/>
      <c r="H39" s="11"/>
      <c r="I39" s="14"/>
      <c r="J39" s="26"/>
      <c r="K39" s="26"/>
      <c r="L39" s="26"/>
      <c r="M39" s="27"/>
      <c r="N39" s="27"/>
      <c r="O39" s="28"/>
      <c r="P39" s="28"/>
      <c r="Q39" s="28"/>
      <c r="R39" s="27"/>
      <c r="S39" s="33" t="s">
        <v>129</v>
      </c>
      <c r="T39" s="34" t="s">
        <v>130</v>
      </c>
      <c r="U39" s="35">
        <f>VLOOKUP(T39,[1]冲压工序费!B:C,2,0)</f>
        <v>0.08</v>
      </c>
      <c r="V39" s="36">
        <v>1</v>
      </c>
      <c r="W39" s="35">
        <f t="shared" si="6"/>
        <v>0.08</v>
      </c>
      <c r="X39" s="124"/>
      <c r="Y39" s="48"/>
      <c r="Z39" s="49"/>
      <c r="AA39" s="49"/>
      <c r="AB39" s="49"/>
      <c r="AC39" s="49"/>
      <c r="AD39" s="49"/>
      <c r="AE39" s="49"/>
    </row>
    <row r="40" spans="1:31" s="2" customFormat="1" x14ac:dyDescent="0.2">
      <c r="A40" s="115"/>
      <c r="B40" s="9"/>
      <c r="C40" s="9"/>
      <c r="D40" s="9"/>
      <c r="E40" s="17"/>
      <c r="F40" s="12"/>
      <c r="G40" s="12"/>
      <c r="H40" s="8"/>
      <c r="I40" s="12"/>
      <c r="J40" s="22"/>
      <c r="K40" s="22"/>
      <c r="L40" s="22"/>
      <c r="M40" s="23"/>
      <c r="N40" s="23"/>
      <c r="O40" s="24"/>
      <c r="P40" s="25"/>
      <c r="Q40" s="32"/>
      <c r="R40" s="23">
        <f>H40*M40</f>
        <v>0</v>
      </c>
      <c r="S40" s="33" t="s">
        <v>123</v>
      </c>
      <c r="T40" s="34" t="s">
        <v>124</v>
      </c>
      <c r="U40" s="35">
        <v>0.12</v>
      </c>
      <c r="V40" s="36">
        <v>1</v>
      </c>
      <c r="W40" s="35">
        <f t="shared" si="6"/>
        <v>0.12</v>
      </c>
      <c r="X40" s="124"/>
      <c r="Y40" s="48"/>
      <c r="Z40" s="49"/>
      <c r="AA40" s="49"/>
      <c r="AB40" s="49"/>
      <c r="AC40" s="49"/>
      <c r="AD40" s="49"/>
      <c r="AE40" s="49"/>
    </row>
    <row r="41" spans="1:31" s="2" customFormat="1" x14ac:dyDescent="0.2">
      <c r="A41" s="115"/>
      <c r="B41" s="9"/>
      <c r="C41" s="9"/>
      <c r="D41" s="9"/>
      <c r="E41" s="17"/>
      <c r="F41" s="12"/>
      <c r="G41" s="12"/>
      <c r="H41" s="8"/>
      <c r="I41" s="12"/>
      <c r="J41" s="22"/>
      <c r="K41" s="22"/>
      <c r="L41" s="22"/>
      <c r="M41" s="23"/>
      <c r="N41" s="23"/>
      <c r="O41" s="24"/>
      <c r="P41" s="25"/>
      <c r="Q41" s="32"/>
      <c r="R41" s="23"/>
      <c r="S41" s="33" t="s">
        <v>139</v>
      </c>
      <c r="T41" s="34"/>
      <c r="U41" s="35"/>
      <c r="V41" s="36"/>
      <c r="W41" s="35">
        <f t="shared" si="6"/>
        <v>0</v>
      </c>
      <c r="X41" s="124"/>
      <c r="Y41" s="48"/>
      <c r="Z41" s="49"/>
      <c r="AA41" s="49"/>
      <c r="AB41" s="49"/>
      <c r="AC41" s="49"/>
      <c r="AD41" s="49"/>
      <c r="AE41" s="49"/>
    </row>
    <row r="42" spans="1:31" s="2" customFormat="1" x14ac:dyDescent="0.2">
      <c r="A42" s="116"/>
      <c r="B42" s="13"/>
      <c r="C42" s="13"/>
      <c r="D42" s="13"/>
      <c r="E42" s="15"/>
      <c r="F42" s="14" t="s">
        <v>125</v>
      </c>
      <c r="G42" s="11"/>
      <c r="H42" s="14"/>
      <c r="I42" s="14"/>
      <c r="J42" s="11"/>
      <c r="K42" s="11"/>
      <c r="L42" s="11"/>
      <c r="M42" s="11"/>
      <c r="N42" s="11"/>
      <c r="O42" s="11"/>
      <c r="P42" s="11"/>
      <c r="Q42" s="11"/>
      <c r="R42" s="27">
        <f>SUM(R38:R41)</f>
        <v>3.5563272600000002</v>
      </c>
      <c r="S42" s="110" t="s">
        <v>126</v>
      </c>
      <c r="T42" s="110"/>
      <c r="U42" s="110"/>
      <c r="V42" s="110"/>
      <c r="W42" s="38">
        <f>SUM(W38:W41)</f>
        <v>0.38</v>
      </c>
      <c r="X42" s="124"/>
      <c r="Y42" s="50"/>
      <c r="Z42" s="51"/>
      <c r="AA42" s="51"/>
      <c r="AB42" s="51"/>
      <c r="AC42" s="51"/>
      <c r="AD42" s="51"/>
      <c r="AE42" s="51"/>
    </row>
    <row r="43" spans="1:31" s="2" customFormat="1" ht="42.75" x14ac:dyDescent="0.2">
      <c r="A43" s="114">
        <v>8</v>
      </c>
      <c r="B43" s="7" t="s">
        <v>37</v>
      </c>
      <c r="C43" s="7" t="s">
        <v>38</v>
      </c>
      <c r="D43" s="7" t="s">
        <v>160</v>
      </c>
      <c r="E43" s="16"/>
      <c r="F43" s="10" t="s">
        <v>161</v>
      </c>
      <c r="G43" s="10" t="s">
        <v>162</v>
      </c>
      <c r="H43" s="8">
        <v>1</v>
      </c>
      <c r="I43" s="18" t="s">
        <v>115</v>
      </c>
      <c r="J43" s="22">
        <f>118+9</f>
        <v>127</v>
      </c>
      <c r="K43" s="22">
        <f>60+9</f>
        <v>69</v>
      </c>
      <c r="L43" s="22">
        <v>3</v>
      </c>
      <c r="M43" s="23">
        <v>4.87</v>
      </c>
      <c r="N43" s="23">
        <v>2.5</v>
      </c>
      <c r="O43" s="24">
        <f>J43*K43*L43*0.00000785</f>
        <v>0.20636864999999999</v>
      </c>
      <c r="P43" s="25">
        <v>0.14299999999999999</v>
      </c>
      <c r="Q43" s="32">
        <f>O43-P43</f>
        <v>6.3368649999999999E-2</v>
      </c>
      <c r="R43" s="23">
        <f>M43*O43-N43*Q43</f>
        <v>0.84659370050000005</v>
      </c>
      <c r="S43" s="33" t="s">
        <v>116</v>
      </c>
      <c r="T43" s="34" t="s">
        <v>136</v>
      </c>
      <c r="U43" s="35">
        <v>7.0000000000000007E-2</v>
      </c>
      <c r="V43" s="36">
        <v>1</v>
      </c>
      <c r="W43" s="35">
        <f t="shared" ref="W43:W46" si="7">U43*V43</f>
        <v>7.0000000000000007E-2</v>
      </c>
      <c r="X43" s="124">
        <v>1.1200000000000001</v>
      </c>
      <c r="Y43" s="45">
        <f>(R43+W47)*X43+R45*1.03</f>
        <v>1.37366494456</v>
      </c>
      <c r="Z43" s="46" t="s">
        <v>118</v>
      </c>
      <c r="AA43" s="53" t="e">
        <f>成卓定价!#REF!</f>
        <v>#REF!</v>
      </c>
      <c r="AB43" s="46"/>
      <c r="AC43" s="46" t="s">
        <v>40</v>
      </c>
      <c r="AD43" s="46" t="s">
        <v>41</v>
      </c>
      <c r="AE43" s="46" t="s">
        <v>163</v>
      </c>
    </row>
    <row r="44" spans="1:31" s="2" customFormat="1" x14ac:dyDescent="0.2">
      <c r="A44" s="115"/>
      <c r="B44" s="9"/>
      <c r="C44" s="9"/>
      <c r="D44" s="9"/>
      <c r="E44" s="17"/>
      <c r="F44" s="14"/>
      <c r="G44" s="11"/>
      <c r="H44" s="11"/>
      <c r="I44" s="14"/>
      <c r="J44" s="26"/>
      <c r="K44" s="26"/>
      <c r="L44" s="26"/>
      <c r="M44" s="27"/>
      <c r="N44" s="27"/>
      <c r="O44" s="28"/>
      <c r="P44" s="28"/>
      <c r="Q44" s="28"/>
      <c r="R44" s="27"/>
      <c r="S44" s="33"/>
      <c r="T44" s="34"/>
      <c r="U44" s="35"/>
      <c r="V44" s="43"/>
      <c r="W44" s="35"/>
      <c r="X44" s="124"/>
      <c r="Y44" s="48"/>
      <c r="Z44" s="49"/>
      <c r="AA44" s="49"/>
      <c r="AB44" s="49"/>
      <c r="AC44" s="49"/>
      <c r="AD44" s="49"/>
      <c r="AE44" s="49"/>
    </row>
    <row r="45" spans="1:31" s="2" customFormat="1" x14ac:dyDescent="0.2">
      <c r="A45" s="115"/>
      <c r="B45" s="9"/>
      <c r="C45" s="9"/>
      <c r="D45" s="9"/>
      <c r="E45" s="17"/>
      <c r="F45" s="10" t="s">
        <v>164</v>
      </c>
      <c r="G45" s="11" t="s">
        <v>165</v>
      </c>
      <c r="H45" s="8">
        <v>2</v>
      </c>
      <c r="I45" s="12"/>
      <c r="J45" s="22"/>
      <c r="K45" s="22"/>
      <c r="L45" s="22"/>
      <c r="M45" s="23">
        <v>3.7999999999999999E-2</v>
      </c>
      <c r="N45" s="23"/>
      <c r="O45" s="24"/>
      <c r="P45" s="25">
        <v>0.01</v>
      </c>
      <c r="Q45" s="32"/>
      <c r="R45" s="23">
        <f>H45*M45</f>
        <v>7.5999999999999998E-2</v>
      </c>
      <c r="S45" s="33" t="s">
        <v>123</v>
      </c>
      <c r="T45" s="34" t="s">
        <v>122</v>
      </c>
      <c r="U45" s="35">
        <v>0.04</v>
      </c>
      <c r="V45" s="43">
        <v>1</v>
      </c>
      <c r="W45" s="35">
        <f t="shared" si="7"/>
        <v>0.04</v>
      </c>
      <c r="X45" s="124"/>
      <c r="Y45" s="48"/>
      <c r="Z45" s="49"/>
      <c r="AA45" s="49"/>
      <c r="AB45" s="49"/>
      <c r="AC45" s="49"/>
      <c r="AD45" s="49"/>
      <c r="AE45" s="49"/>
    </row>
    <row r="46" spans="1:31" s="2" customFormat="1" x14ac:dyDescent="0.2">
      <c r="A46" s="115"/>
      <c r="B46" s="9"/>
      <c r="C46" s="9"/>
      <c r="D46" s="9"/>
      <c r="E46" s="17"/>
      <c r="F46" s="12"/>
      <c r="G46" s="12"/>
      <c r="H46" s="8"/>
      <c r="I46" s="12"/>
      <c r="J46" s="22"/>
      <c r="K46" s="22"/>
      <c r="L46" s="22"/>
      <c r="M46" s="23"/>
      <c r="N46" s="23"/>
      <c r="O46" s="24"/>
      <c r="P46" s="25"/>
      <c r="Q46" s="32"/>
      <c r="R46" s="23"/>
      <c r="S46" s="33" t="s">
        <v>139</v>
      </c>
      <c r="T46" s="34"/>
      <c r="U46" s="44">
        <v>0.05</v>
      </c>
      <c r="V46" s="36">
        <v>4</v>
      </c>
      <c r="W46" s="35">
        <f t="shared" si="7"/>
        <v>0.2</v>
      </c>
      <c r="X46" s="124"/>
      <c r="Y46" s="48"/>
      <c r="Z46" s="49"/>
      <c r="AA46" s="49"/>
      <c r="AB46" s="49"/>
      <c r="AC46" s="49"/>
      <c r="AD46" s="49"/>
      <c r="AE46" s="49"/>
    </row>
    <row r="47" spans="1:31" s="2" customFormat="1" x14ac:dyDescent="0.2">
      <c r="A47" s="116"/>
      <c r="B47" s="13"/>
      <c r="C47" s="13"/>
      <c r="D47" s="13"/>
      <c r="E47" s="15"/>
      <c r="F47" s="14" t="s">
        <v>125</v>
      </c>
      <c r="G47" s="11"/>
      <c r="H47" s="14"/>
      <c r="I47" s="14"/>
      <c r="J47" s="11"/>
      <c r="K47" s="11"/>
      <c r="L47" s="11"/>
      <c r="M47" s="11"/>
      <c r="N47" s="11"/>
      <c r="O47" s="11"/>
      <c r="P47" s="11"/>
      <c r="Q47" s="11"/>
      <c r="R47" s="27">
        <f>SUM(R43:R46)</f>
        <v>0.9225937005</v>
      </c>
      <c r="S47" s="110" t="s">
        <v>126</v>
      </c>
      <c r="T47" s="110"/>
      <c r="U47" s="110"/>
      <c r="V47" s="110"/>
      <c r="W47" s="38">
        <f>SUM(W43:W46)</f>
        <v>0.31</v>
      </c>
      <c r="X47" s="124"/>
      <c r="Y47" s="50"/>
      <c r="Z47" s="51"/>
      <c r="AA47" s="51"/>
      <c r="AB47" s="51"/>
      <c r="AC47" s="51"/>
      <c r="AD47" s="51"/>
      <c r="AE47" s="51"/>
    </row>
    <row r="48" spans="1:31" s="2" customFormat="1" ht="42.75" x14ac:dyDescent="0.2">
      <c r="A48" s="114">
        <v>9</v>
      </c>
      <c r="B48" s="7" t="s">
        <v>43</v>
      </c>
      <c r="C48" s="7" t="s">
        <v>43</v>
      </c>
      <c r="D48" s="7" t="s">
        <v>166</v>
      </c>
      <c r="E48" s="16"/>
      <c r="F48" s="10" t="s">
        <v>43</v>
      </c>
      <c r="G48" s="10" t="s">
        <v>167</v>
      </c>
      <c r="H48" s="8">
        <v>1</v>
      </c>
      <c r="I48" s="12" t="s">
        <v>148</v>
      </c>
      <c r="J48" s="22">
        <f>30.5+9</f>
        <v>39.5</v>
      </c>
      <c r="K48" s="22">
        <f>21+9</f>
        <v>30</v>
      </c>
      <c r="L48" s="22">
        <v>3</v>
      </c>
      <c r="M48" s="23">
        <v>5.13</v>
      </c>
      <c r="N48" s="23">
        <v>2.5</v>
      </c>
      <c r="O48" s="24">
        <f>J48*K48*L48*0.00000785</f>
        <v>2.7906750000000001E-2</v>
      </c>
      <c r="P48" s="25">
        <v>1.2800000000000001E-2</v>
      </c>
      <c r="Q48" s="32">
        <f>O48-P48</f>
        <v>1.510675E-2</v>
      </c>
      <c r="R48" s="23">
        <f>M48*O48-N48*Q48</f>
        <v>0.10539475249999999</v>
      </c>
      <c r="S48" s="33" t="s">
        <v>116</v>
      </c>
      <c r="T48" s="34" t="s">
        <v>122</v>
      </c>
      <c r="U48" s="35">
        <v>0.04</v>
      </c>
      <c r="V48" s="36">
        <v>1</v>
      </c>
      <c r="W48" s="35">
        <f>U48*V48</f>
        <v>0.04</v>
      </c>
      <c r="X48" s="124">
        <v>1.18</v>
      </c>
      <c r="Y48" s="45">
        <f>(R48+W52)*X48+R50*1.03</f>
        <v>0.17156580795000001</v>
      </c>
      <c r="Z48" s="46" t="s">
        <v>118</v>
      </c>
      <c r="AA48" s="46" t="e">
        <f>成卓定价!#REF!</f>
        <v>#REF!</v>
      </c>
      <c r="AB48" s="46"/>
      <c r="AC48" s="46"/>
      <c r="AD48" s="46"/>
      <c r="AE48" s="46"/>
    </row>
    <row r="49" spans="1:31" s="2" customFormat="1" x14ac:dyDescent="0.2">
      <c r="A49" s="115"/>
      <c r="B49" s="9"/>
      <c r="C49" s="9"/>
      <c r="D49" s="9"/>
      <c r="E49" s="17"/>
      <c r="F49" s="18"/>
      <c r="G49" s="10"/>
      <c r="H49" s="11"/>
      <c r="I49" s="14"/>
      <c r="J49" s="26"/>
      <c r="K49" s="26"/>
      <c r="L49" s="26"/>
      <c r="M49" s="27"/>
      <c r="N49" s="27"/>
      <c r="O49" s="28"/>
      <c r="P49" s="28"/>
      <c r="Q49" s="28"/>
      <c r="R49" s="27"/>
      <c r="S49" s="33"/>
      <c r="T49" s="34"/>
      <c r="U49" s="35"/>
      <c r="V49" s="43"/>
      <c r="W49" s="35">
        <f>U49*V49</f>
        <v>0</v>
      </c>
      <c r="X49" s="124"/>
      <c r="Y49" s="48"/>
      <c r="Z49" s="49"/>
      <c r="AA49" s="49"/>
      <c r="AB49" s="49"/>
      <c r="AC49" s="49"/>
      <c r="AD49" s="49"/>
      <c r="AE49" s="49"/>
    </row>
    <row r="50" spans="1:31" s="2" customFormat="1" x14ac:dyDescent="0.2">
      <c r="A50" s="115"/>
      <c r="B50" s="9"/>
      <c r="C50" s="9"/>
      <c r="D50" s="9"/>
      <c r="E50" s="17"/>
      <c r="F50" s="12"/>
      <c r="G50" s="12"/>
      <c r="H50" s="8"/>
      <c r="I50" s="12"/>
      <c r="J50" s="22"/>
      <c r="K50" s="22"/>
      <c r="L50" s="22"/>
      <c r="M50" s="23"/>
      <c r="N50" s="23"/>
      <c r="O50" s="24"/>
      <c r="P50" s="25"/>
      <c r="Q50" s="32"/>
      <c r="R50" s="23">
        <f>H50*M50</f>
        <v>0</v>
      </c>
      <c r="S50" s="33"/>
      <c r="T50" s="34"/>
      <c r="U50" s="35"/>
      <c r="V50" s="43"/>
      <c r="W50" s="35"/>
      <c r="X50" s="124"/>
      <c r="Y50" s="48"/>
      <c r="Z50" s="49"/>
      <c r="AA50" s="49"/>
      <c r="AB50" s="49"/>
      <c r="AC50" s="49"/>
      <c r="AD50" s="49"/>
      <c r="AE50" s="49"/>
    </row>
    <row r="51" spans="1:31" s="2" customFormat="1" x14ac:dyDescent="0.2">
      <c r="A51" s="115"/>
      <c r="B51" s="9"/>
      <c r="C51" s="9"/>
      <c r="D51" s="9"/>
      <c r="E51" s="17"/>
      <c r="F51" s="12"/>
      <c r="G51" s="12"/>
      <c r="H51" s="8"/>
      <c r="I51" s="12"/>
      <c r="J51" s="22"/>
      <c r="K51" s="22"/>
      <c r="L51" s="22"/>
      <c r="M51" s="23"/>
      <c r="N51" s="23"/>
      <c r="O51" s="24"/>
      <c r="P51" s="25"/>
      <c r="Q51" s="32"/>
      <c r="R51" s="23"/>
      <c r="S51" s="33"/>
      <c r="T51" s="34"/>
      <c r="U51" s="35"/>
      <c r="V51" s="43"/>
      <c r="W51" s="35"/>
      <c r="X51" s="124"/>
      <c r="Y51" s="48"/>
      <c r="Z51" s="49"/>
      <c r="AA51" s="49"/>
      <c r="AB51" s="49"/>
      <c r="AC51" s="49"/>
      <c r="AD51" s="49"/>
      <c r="AE51" s="49"/>
    </row>
    <row r="52" spans="1:31" s="2" customFormat="1" x14ac:dyDescent="0.2">
      <c r="A52" s="116"/>
      <c r="B52" s="13"/>
      <c r="C52" s="13"/>
      <c r="D52" s="13"/>
      <c r="E52" s="15"/>
      <c r="F52" s="14" t="s">
        <v>125</v>
      </c>
      <c r="G52" s="11"/>
      <c r="H52" s="14"/>
      <c r="I52" s="14"/>
      <c r="J52" s="11"/>
      <c r="K52" s="11"/>
      <c r="L52" s="11"/>
      <c r="M52" s="11"/>
      <c r="N52" s="11"/>
      <c r="O52" s="11"/>
      <c r="P52" s="11"/>
      <c r="Q52" s="11"/>
      <c r="R52" s="27">
        <f>SUM(R48:R51)</f>
        <v>0.10539475249999999</v>
      </c>
      <c r="S52" s="110" t="s">
        <v>126</v>
      </c>
      <c r="T52" s="110"/>
      <c r="U52" s="110"/>
      <c r="V52" s="110"/>
      <c r="W52" s="38">
        <f>SUM(W48:W51)</f>
        <v>0.04</v>
      </c>
      <c r="X52" s="124"/>
      <c r="Y52" s="50"/>
      <c r="Z52" s="51"/>
      <c r="AA52" s="51"/>
      <c r="AB52" s="51"/>
      <c r="AC52" s="51"/>
      <c r="AD52" s="51"/>
      <c r="AE52" s="51"/>
    </row>
    <row r="53" spans="1:31" s="2" customFormat="1" ht="42.75" x14ac:dyDescent="0.2">
      <c r="A53" s="114">
        <v>10</v>
      </c>
      <c r="B53" s="7" t="s">
        <v>45</v>
      </c>
      <c r="C53" s="7" t="s">
        <v>46</v>
      </c>
      <c r="D53" s="7" t="s">
        <v>168</v>
      </c>
      <c r="E53" s="16"/>
      <c r="F53" s="10" t="s">
        <v>45</v>
      </c>
      <c r="G53" s="10" t="s">
        <v>169</v>
      </c>
      <c r="H53" s="8">
        <v>1</v>
      </c>
      <c r="I53" s="18" t="s">
        <v>170</v>
      </c>
      <c r="J53" s="22">
        <v>85</v>
      </c>
      <c r="K53" s="22">
        <v>76</v>
      </c>
      <c r="L53" s="22">
        <v>2.5</v>
      </c>
      <c r="M53" s="23">
        <v>5.83</v>
      </c>
      <c r="N53" s="23">
        <v>2.5</v>
      </c>
      <c r="O53" s="24">
        <f>J53*K53*L53*0.00000785</f>
        <v>0.12677749999999999</v>
      </c>
      <c r="P53" s="25">
        <v>7.6499999999999999E-2</v>
      </c>
      <c r="Q53" s="32">
        <f>O53-P53</f>
        <v>5.0277500000000003E-2</v>
      </c>
      <c r="R53" s="23">
        <f>M53*O53-N53*Q53</f>
        <v>0.61341907500000004</v>
      </c>
      <c r="S53" s="33" t="s">
        <v>116</v>
      </c>
      <c r="T53" s="34" t="s">
        <v>136</v>
      </c>
      <c r="U53" s="35">
        <v>7.0000000000000007E-2</v>
      </c>
      <c r="V53" s="36">
        <v>1</v>
      </c>
      <c r="W53" s="35">
        <f>U53/V53</f>
        <v>7.0000000000000007E-2</v>
      </c>
      <c r="X53" s="124">
        <v>1.18</v>
      </c>
      <c r="Y53" s="45">
        <f>(R53+W58)*X53+R55*1.03</f>
        <v>0.94803450850000004</v>
      </c>
      <c r="Z53" s="46" t="s">
        <v>118</v>
      </c>
      <c r="AA53" s="52" t="e">
        <f>成卓定价!#REF!</f>
        <v>#REF!</v>
      </c>
      <c r="AB53" s="46" t="s">
        <v>119</v>
      </c>
      <c r="AC53" s="46"/>
      <c r="AD53" s="46"/>
      <c r="AE53" s="46"/>
    </row>
    <row r="54" spans="1:31" s="2" customFormat="1" x14ac:dyDescent="0.2">
      <c r="A54" s="115"/>
      <c r="B54" s="9"/>
      <c r="C54" s="9"/>
      <c r="D54" s="9"/>
      <c r="E54" s="17"/>
      <c r="F54" s="14"/>
      <c r="G54" s="11"/>
      <c r="H54" s="11"/>
      <c r="J54" s="26"/>
      <c r="K54" s="26"/>
      <c r="L54" s="26"/>
      <c r="M54" s="27"/>
      <c r="N54" s="27"/>
      <c r="O54" s="28"/>
      <c r="P54" s="28"/>
      <c r="Q54" s="28"/>
      <c r="R54" s="27"/>
      <c r="S54" s="33" t="s">
        <v>129</v>
      </c>
      <c r="T54" s="34" t="s">
        <v>122</v>
      </c>
      <c r="U54" s="35">
        <v>0.04</v>
      </c>
      <c r="V54" s="36">
        <v>1</v>
      </c>
      <c r="W54" s="35">
        <f>U54/V54</f>
        <v>0.04</v>
      </c>
      <c r="X54" s="124"/>
      <c r="Y54" s="48"/>
      <c r="Z54" s="49"/>
      <c r="AA54" s="49"/>
      <c r="AB54" s="49"/>
      <c r="AC54" s="49"/>
      <c r="AD54" s="49"/>
      <c r="AE54" s="49"/>
    </row>
    <row r="55" spans="1:31" s="2" customFormat="1" x14ac:dyDescent="0.2">
      <c r="A55" s="115"/>
      <c r="B55" s="9"/>
      <c r="C55" s="9"/>
      <c r="D55" s="9"/>
      <c r="E55" s="17"/>
      <c r="F55" s="18"/>
      <c r="G55" s="10"/>
      <c r="H55" s="8"/>
      <c r="I55" s="14"/>
      <c r="J55" s="22"/>
      <c r="K55" s="22"/>
      <c r="L55" s="22"/>
      <c r="M55" s="23"/>
      <c r="N55" s="23"/>
      <c r="O55" s="24"/>
      <c r="P55" s="25"/>
      <c r="Q55" s="32"/>
      <c r="R55" s="23"/>
      <c r="S55" s="33" t="s">
        <v>171</v>
      </c>
      <c r="T55" s="34" t="s">
        <v>172</v>
      </c>
      <c r="U55" s="35">
        <f>VLOOKUP(T55,[1]冲压工序费!B:C,2,0)</f>
        <v>0.04</v>
      </c>
      <c r="V55" s="36">
        <v>1</v>
      </c>
      <c r="W55" s="35">
        <f t="shared" ref="W55:W57" si="8">U55*V55</f>
        <v>0.04</v>
      </c>
      <c r="X55" s="124"/>
      <c r="Y55" s="48"/>
      <c r="Z55" s="49"/>
      <c r="AA55" s="49"/>
      <c r="AB55" s="49"/>
      <c r="AC55" s="49"/>
      <c r="AD55" s="49"/>
      <c r="AE55" s="49"/>
    </row>
    <row r="56" spans="1:31" s="2" customFormat="1" x14ac:dyDescent="0.2">
      <c r="A56" s="115"/>
      <c r="B56" s="9"/>
      <c r="C56" s="9"/>
      <c r="D56" s="9"/>
      <c r="E56" s="17"/>
      <c r="F56" s="18"/>
      <c r="G56" s="10"/>
      <c r="H56" s="8"/>
      <c r="I56" s="14"/>
      <c r="J56" s="22"/>
      <c r="K56" s="22"/>
      <c r="L56" s="22"/>
      <c r="M56" s="23"/>
      <c r="N56" s="23"/>
      <c r="O56" s="24"/>
      <c r="P56" s="25"/>
      <c r="Q56" s="32"/>
      <c r="R56" s="23"/>
      <c r="S56" s="33" t="s">
        <v>173</v>
      </c>
      <c r="T56" s="34" t="s">
        <v>172</v>
      </c>
      <c r="U56" s="35">
        <f>VLOOKUP(T56,[1]冲压工序费!B:C,2,0)</f>
        <v>0.04</v>
      </c>
      <c r="V56" s="36">
        <v>1</v>
      </c>
      <c r="W56" s="35">
        <f t="shared" si="8"/>
        <v>0.04</v>
      </c>
      <c r="X56" s="124"/>
      <c r="Y56" s="48"/>
      <c r="Z56" s="49"/>
      <c r="AA56" s="49"/>
      <c r="AB56" s="49"/>
      <c r="AC56" s="49"/>
      <c r="AD56" s="49"/>
      <c r="AE56" s="49"/>
    </row>
    <row r="57" spans="1:31" s="2" customFormat="1" x14ac:dyDescent="0.2">
      <c r="A57" s="115"/>
      <c r="B57" s="9"/>
      <c r="C57" s="9"/>
      <c r="D57" s="9"/>
      <c r="E57" s="17"/>
      <c r="F57" s="18"/>
      <c r="G57" s="10"/>
      <c r="H57" s="8"/>
      <c r="I57" s="14"/>
      <c r="J57" s="22"/>
      <c r="K57" s="22"/>
      <c r="L57" s="22"/>
      <c r="M57" s="23"/>
      <c r="N57" s="23"/>
      <c r="O57" s="24"/>
      <c r="P57" s="25"/>
      <c r="Q57" s="32"/>
      <c r="R57" s="23"/>
      <c r="S57" s="33"/>
      <c r="T57" s="34"/>
      <c r="U57" s="35"/>
      <c r="V57" s="43"/>
      <c r="W57" s="35">
        <f t="shared" si="8"/>
        <v>0</v>
      </c>
      <c r="X57" s="124"/>
      <c r="Y57" s="48"/>
      <c r="Z57" s="49"/>
      <c r="AA57" s="49"/>
      <c r="AB57" s="49"/>
      <c r="AC57" s="49"/>
      <c r="AD57" s="49"/>
      <c r="AE57" s="49"/>
    </row>
    <row r="58" spans="1:31" s="2" customFormat="1" x14ac:dyDescent="0.2">
      <c r="A58" s="116"/>
      <c r="B58" s="13"/>
      <c r="C58" s="13"/>
      <c r="D58" s="13"/>
      <c r="E58" s="15"/>
      <c r="F58" s="14" t="s">
        <v>125</v>
      </c>
      <c r="G58" s="11"/>
      <c r="H58" s="14"/>
      <c r="I58" s="14"/>
      <c r="J58" s="11"/>
      <c r="K58" s="11"/>
      <c r="L58" s="11"/>
      <c r="M58" s="11"/>
      <c r="N58" s="11"/>
      <c r="O58" s="11"/>
      <c r="P58" s="11"/>
      <c r="Q58" s="11"/>
      <c r="R58" s="27">
        <f>SUM(R53:R57)</f>
        <v>0.61341907500000004</v>
      </c>
      <c r="S58" s="110" t="s">
        <v>126</v>
      </c>
      <c r="T58" s="110"/>
      <c r="U58" s="110"/>
      <c r="V58" s="110"/>
      <c r="W58" s="38">
        <f>SUM(W53:W57)</f>
        <v>0.19</v>
      </c>
      <c r="X58" s="124"/>
      <c r="Y58" s="50"/>
      <c r="Z58" s="51"/>
      <c r="AA58" s="51"/>
      <c r="AB58" s="51"/>
      <c r="AC58" s="51"/>
      <c r="AD58" s="51"/>
      <c r="AE58" s="51"/>
    </row>
    <row r="59" spans="1:31" s="2" customFormat="1" ht="57" x14ac:dyDescent="0.2">
      <c r="A59" s="114">
        <v>11</v>
      </c>
      <c r="B59" s="7" t="s">
        <v>48</v>
      </c>
      <c r="C59" s="7" t="s">
        <v>49</v>
      </c>
      <c r="D59" s="7" t="s">
        <v>174</v>
      </c>
      <c r="E59" s="16"/>
      <c r="F59" s="10" t="s">
        <v>48</v>
      </c>
      <c r="G59" s="10" t="s">
        <v>175</v>
      </c>
      <c r="H59" s="8">
        <v>1</v>
      </c>
      <c r="I59" s="18" t="s">
        <v>170</v>
      </c>
      <c r="J59" s="22">
        <v>67</v>
      </c>
      <c r="K59" s="22">
        <v>43</v>
      </c>
      <c r="L59" s="22">
        <v>2.5</v>
      </c>
      <c r="M59" s="23">
        <v>5.83</v>
      </c>
      <c r="N59" s="23">
        <v>2.5</v>
      </c>
      <c r="O59" s="24">
        <f>J59*K59*L59*0.00000785</f>
        <v>5.6539625000000003E-2</v>
      </c>
      <c r="P59" s="25">
        <v>4.0099999999999997E-2</v>
      </c>
      <c r="Q59" s="32">
        <f>O59-P59</f>
        <v>1.6439624999999999E-2</v>
      </c>
      <c r="R59" s="23">
        <f>M59*O59-N59*Q59</f>
        <v>0.28852695125</v>
      </c>
      <c r="S59" s="33" t="s">
        <v>116</v>
      </c>
      <c r="T59" s="34" t="s">
        <v>172</v>
      </c>
      <c r="U59" s="35">
        <f>VLOOKUP(T59,[1]冲压工序费!B:C,2,0)</f>
        <v>0.04</v>
      </c>
      <c r="V59" s="36">
        <v>1</v>
      </c>
      <c r="W59" s="35">
        <f>U59/V59</f>
        <v>0.04</v>
      </c>
      <c r="X59" s="124">
        <v>1.18</v>
      </c>
      <c r="Y59" s="45">
        <f>(R59+W64)*X59+R61*1.03</f>
        <v>0.47026180247499999</v>
      </c>
      <c r="Z59" s="46" t="s">
        <v>118</v>
      </c>
      <c r="AA59" s="52" t="e">
        <f>成卓定价!#REF!</f>
        <v>#REF!</v>
      </c>
      <c r="AB59" s="46" t="s">
        <v>119</v>
      </c>
      <c r="AC59" s="46"/>
      <c r="AD59" s="46"/>
      <c r="AE59" s="46"/>
    </row>
    <row r="60" spans="1:31" s="2" customFormat="1" x14ac:dyDescent="0.2">
      <c r="A60" s="115"/>
      <c r="B60" s="9"/>
      <c r="C60" s="9"/>
      <c r="D60" s="9"/>
      <c r="E60" s="17"/>
      <c r="F60" s="14"/>
      <c r="G60" s="11"/>
      <c r="H60" s="11"/>
      <c r="J60" s="26"/>
      <c r="K60" s="26"/>
      <c r="L60" s="26"/>
      <c r="M60" s="27"/>
      <c r="N60" s="27"/>
      <c r="O60" s="28"/>
      <c r="P60" s="28"/>
      <c r="Q60" s="28"/>
      <c r="R60" s="27"/>
      <c r="S60" s="33" t="s">
        <v>129</v>
      </c>
      <c r="T60" s="34" t="s">
        <v>176</v>
      </c>
      <c r="U60" s="35">
        <f>VLOOKUP(T60,[1]冲压工序费!B:C,2,0)</f>
        <v>0.03</v>
      </c>
      <c r="V60" s="36">
        <v>1</v>
      </c>
      <c r="W60" s="35">
        <f>U60/V60</f>
        <v>0.03</v>
      </c>
      <c r="X60" s="124"/>
      <c r="Y60" s="48"/>
      <c r="Z60" s="49"/>
      <c r="AA60" s="49"/>
      <c r="AB60" s="49"/>
      <c r="AC60" s="49"/>
      <c r="AD60" s="49"/>
      <c r="AE60" s="49"/>
    </row>
    <row r="61" spans="1:31" s="2" customFormat="1" x14ac:dyDescent="0.2">
      <c r="A61" s="115"/>
      <c r="B61" s="9"/>
      <c r="C61" s="9"/>
      <c r="D61" s="9"/>
      <c r="E61" s="17"/>
      <c r="F61" s="18"/>
      <c r="G61" s="10"/>
      <c r="H61" s="8"/>
      <c r="I61" s="14"/>
      <c r="J61" s="22"/>
      <c r="K61" s="22"/>
      <c r="L61" s="22"/>
      <c r="M61" s="23"/>
      <c r="N61" s="23"/>
      <c r="O61" s="24"/>
      <c r="P61" s="25"/>
      <c r="Q61" s="32"/>
      <c r="R61" s="23"/>
      <c r="S61" s="33" t="s">
        <v>123</v>
      </c>
      <c r="T61" s="34" t="s">
        <v>122</v>
      </c>
      <c r="U61" s="35">
        <v>0.04</v>
      </c>
      <c r="V61" s="36">
        <v>1</v>
      </c>
      <c r="W61" s="35">
        <f t="shared" ref="W61:W63" si="9">U61*V61</f>
        <v>0.04</v>
      </c>
      <c r="X61" s="124"/>
      <c r="Y61" s="48"/>
      <c r="Z61" s="49"/>
      <c r="AA61" s="49"/>
      <c r="AB61" s="49"/>
      <c r="AC61" s="49"/>
      <c r="AD61" s="49"/>
      <c r="AE61" s="49"/>
    </row>
    <row r="62" spans="1:31" s="2" customFormat="1" x14ac:dyDescent="0.2">
      <c r="A62" s="115"/>
      <c r="B62" s="9"/>
      <c r="C62" s="9"/>
      <c r="D62" s="9"/>
      <c r="E62" s="17"/>
      <c r="F62" s="18"/>
      <c r="G62" s="10"/>
      <c r="H62" s="8"/>
      <c r="I62" s="14"/>
      <c r="J62" s="22"/>
      <c r="K62" s="22"/>
      <c r="L62" s="22"/>
      <c r="M62" s="23"/>
      <c r="N62" s="23"/>
      <c r="O62" s="24"/>
      <c r="P62" s="25"/>
      <c r="Q62" s="32"/>
      <c r="R62" s="23"/>
      <c r="S62" s="33"/>
      <c r="T62" s="34"/>
      <c r="U62" s="35"/>
      <c r="V62" s="43"/>
      <c r="W62" s="35">
        <f t="shared" si="9"/>
        <v>0</v>
      </c>
      <c r="X62" s="124"/>
      <c r="Y62" s="48"/>
      <c r="Z62" s="49"/>
      <c r="AA62" s="49"/>
      <c r="AB62" s="49"/>
      <c r="AC62" s="49"/>
      <c r="AD62" s="49"/>
      <c r="AE62" s="49"/>
    </row>
    <row r="63" spans="1:31" s="2" customFormat="1" x14ac:dyDescent="0.2">
      <c r="A63" s="115"/>
      <c r="B63" s="9"/>
      <c r="C63" s="9"/>
      <c r="D63" s="9"/>
      <c r="E63" s="17"/>
      <c r="F63" s="18"/>
      <c r="G63" s="10"/>
      <c r="H63" s="8"/>
      <c r="I63" s="14"/>
      <c r="J63" s="22"/>
      <c r="K63" s="22"/>
      <c r="L63" s="22"/>
      <c r="M63" s="23"/>
      <c r="N63" s="23"/>
      <c r="O63" s="24"/>
      <c r="P63" s="25"/>
      <c r="Q63" s="32"/>
      <c r="R63" s="23"/>
      <c r="S63" s="33"/>
      <c r="T63" s="34"/>
      <c r="U63" s="35"/>
      <c r="V63" s="43"/>
      <c r="W63" s="35">
        <f t="shared" si="9"/>
        <v>0</v>
      </c>
      <c r="X63" s="124"/>
      <c r="Y63" s="48"/>
      <c r="Z63" s="49"/>
      <c r="AA63" s="49"/>
      <c r="AB63" s="49"/>
      <c r="AC63" s="49"/>
      <c r="AD63" s="49"/>
      <c r="AE63" s="49"/>
    </row>
    <row r="64" spans="1:31" s="2" customFormat="1" x14ac:dyDescent="0.2">
      <c r="A64" s="116"/>
      <c r="B64" s="13"/>
      <c r="C64" s="13"/>
      <c r="D64" s="13"/>
      <c r="E64" s="15"/>
      <c r="F64" s="14" t="s">
        <v>125</v>
      </c>
      <c r="G64" s="11"/>
      <c r="H64" s="14"/>
      <c r="I64" s="14"/>
      <c r="J64" s="11"/>
      <c r="K64" s="11"/>
      <c r="L64" s="11"/>
      <c r="M64" s="11"/>
      <c r="N64" s="11"/>
      <c r="O64" s="11"/>
      <c r="P64" s="11"/>
      <c r="Q64" s="11"/>
      <c r="R64" s="27">
        <f>SUM(R59:R63)</f>
        <v>0.28852695125</v>
      </c>
      <c r="S64" s="110" t="s">
        <v>126</v>
      </c>
      <c r="T64" s="110"/>
      <c r="U64" s="110"/>
      <c r="V64" s="110"/>
      <c r="W64" s="38">
        <f>SUM(W59:W63)</f>
        <v>0.11</v>
      </c>
      <c r="X64" s="124"/>
      <c r="Y64" s="50"/>
      <c r="Z64" s="51"/>
      <c r="AA64" s="51"/>
      <c r="AB64" s="51"/>
      <c r="AC64" s="51"/>
      <c r="AD64" s="51"/>
      <c r="AE64" s="51"/>
    </row>
    <row r="65" spans="1:31" s="2" customFormat="1" ht="28.5" x14ac:dyDescent="0.2">
      <c r="A65" s="114">
        <v>12</v>
      </c>
      <c r="B65" s="7" t="s">
        <v>51</v>
      </c>
      <c r="C65" s="7" t="s">
        <v>52</v>
      </c>
      <c r="D65" s="7" t="s">
        <v>177</v>
      </c>
      <c r="E65" s="16"/>
      <c r="F65" s="10" t="s">
        <v>51</v>
      </c>
      <c r="G65" s="10" t="s">
        <v>178</v>
      </c>
      <c r="H65" s="8">
        <v>1</v>
      </c>
      <c r="I65" s="18" t="s">
        <v>115</v>
      </c>
      <c r="J65" s="22">
        <v>62.5</v>
      </c>
      <c r="K65" s="22">
        <f>37+9</f>
        <v>46</v>
      </c>
      <c r="L65" s="22">
        <v>3</v>
      </c>
      <c r="M65" s="23">
        <v>3.9</v>
      </c>
      <c r="N65" s="23">
        <v>2.5</v>
      </c>
      <c r="O65" s="24">
        <f>J65*K65*L65*0.00000785</f>
        <v>6.7706249999999996E-2</v>
      </c>
      <c r="P65" s="25">
        <v>2.7E-2</v>
      </c>
      <c r="Q65" s="32">
        <f>O65-P65</f>
        <v>4.0706249999999999E-2</v>
      </c>
      <c r="R65" s="23">
        <f>M65*O65-N65*Q65</f>
        <v>0.16228875000000001</v>
      </c>
      <c r="S65" s="33" t="s">
        <v>116</v>
      </c>
      <c r="T65" s="34" t="s">
        <v>136</v>
      </c>
      <c r="U65" s="35">
        <v>7.0000000000000007E-2</v>
      </c>
      <c r="V65" s="36">
        <v>1</v>
      </c>
      <c r="W65" s="35">
        <f t="shared" ref="W65:W68" si="10">U65*V65</f>
        <v>7.0000000000000007E-2</v>
      </c>
      <c r="X65" s="124">
        <v>1.18</v>
      </c>
      <c r="Y65" s="45">
        <f>(R65+W69)*X65+R67*1.03</f>
        <v>0.36850072499999997</v>
      </c>
      <c r="Z65" s="46" t="s">
        <v>118</v>
      </c>
      <c r="AA65" s="52" t="e">
        <f>成卓定价!#REF!</f>
        <v>#REF!</v>
      </c>
      <c r="AB65" s="46"/>
      <c r="AC65" s="46"/>
      <c r="AD65" s="46"/>
      <c r="AE65" s="46"/>
    </row>
    <row r="66" spans="1:31" s="2" customFormat="1" x14ac:dyDescent="0.2">
      <c r="A66" s="115"/>
      <c r="B66" s="9"/>
      <c r="C66" s="9"/>
      <c r="D66" s="9"/>
      <c r="E66" s="17"/>
      <c r="F66" s="18"/>
      <c r="G66" s="10"/>
      <c r="H66" s="11"/>
      <c r="I66" s="14"/>
      <c r="J66" s="26"/>
      <c r="K66" s="26"/>
      <c r="L66" s="26"/>
      <c r="M66" s="27"/>
      <c r="N66" s="27"/>
      <c r="O66" s="28"/>
      <c r="P66" s="28"/>
      <c r="Q66" s="28"/>
      <c r="R66" s="27"/>
      <c r="S66" s="33" t="s">
        <v>171</v>
      </c>
      <c r="T66" s="34" t="s">
        <v>122</v>
      </c>
      <c r="U66" s="35">
        <v>0.04</v>
      </c>
      <c r="V66" s="36">
        <v>1</v>
      </c>
      <c r="W66" s="35">
        <f t="shared" si="10"/>
        <v>0.04</v>
      </c>
      <c r="X66" s="124"/>
      <c r="Y66" s="48"/>
      <c r="Z66" s="49"/>
      <c r="AA66" s="49"/>
      <c r="AB66" s="49"/>
      <c r="AC66" s="49"/>
      <c r="AD66" s="49"/>
      <c r="AE66" s="49"/>
    </row>
    <row r="67" spans="1:31" s="2" customFormat="1" x14ac:dyDescent="0.2">
      <c r="A67" s="115"/>
      <c r="B67" s="9"/>
      <c r="C67" s="9"/>
      <c r="D67" s="9"/>
      <c r="E67" s="17"/>
      <c r="F67" s="12"/>
      <c r="G67" s="12"/>
      <c r="H67" s="8"/>
      <c r="I67" s="12"/>
      <c r="J67" s="22"/>
      <c r="K67" s="22"/>
      <c r="L67" s="22"/>
      <c r="M67" s="23"/>
      <c r="N67" s="23"/>
      <c r="O67" s="24"/>
      <c r="P67" s="25"/>
      <c r="Q67" s="32"/>
      <c r="R67" s="23">
        <f>H67*M67</f>
        <v>0</v>
      </c>
      <c r="S67" s="33" t="s">
        <v>173</v>
      </c>
      <c r="T67" s="34" t="s">
        <v>122</v>
      </c>
      <c r="U67" s="35">
        <v>0.04</v>
      </c>
      <c r="V67" s="36">
        <v>1</v>
      </c>
      <c r="W67" s="35">
        <f t="shared" si="10"/>
        <v>0.04</v>
      </c>
      <c r="X67" s="124"/>
      <c r="Y67" s="48"/>
      <c r="Z67" s="49"/>
      <c r="AA67" s="49"/>
      <c r="AB67" s="49"/>
      <c r="AC67" s="49"/>
      <c r="AD67" s="49"/>
      <c r="AE67" s="49"/>
    </row>
    <row r="68" spans="1:31" s="2" customFormat="1" x14ac:dyDescent="0.2">
      <c r="A68" s="115"/>
      <c r="B68" s="9"/>
      <c r="C68" s="9"/>
      <c r="D68" s="9"/>
      <c r="E68" s="17"/>
      <c r="F68" s="12"/>
      <c r="G68" s="12"/>
      <c r="H68" s="8"/>
      <c r="I68" s="12"/>
      <c r="J68" s="22"/>
      <c r="K68" s="22"/>
      <c r="L68" s="22"/>
      <c r="M68" s="23"/>
      <c r="N68" s="23"/>
      <c r="O68" s="24"/>
      <c r="P68" s="25"/>
      <c r="Q68" s="32"/>
      <c r="R68" s="23"/>
      <c r="S68" s="33"/>
      <c r="T68" s="34"/>
      <c r="U68" s="35"/>
      <c r="V68" s="43"/>
      <c r="W68" s="35">
        <f t="shared" si="10"/>
        <v>0</v>
      </c>
      <c r="X68" s="124"/>
      <c r="Y68" s="48"/>
      <c r="Z68" s="49"/>
      <c r="AA68" s="49"/>
      <c r="AB68" s="49"/>
      <c r="AC68" s="49"/>
      <c r="AD68" s="49"/>
      <c r="AE68" s="49"/>
    </row>
    <row r="69" spans="1:31" s="2" customFormat="1" x14ac:dyDescent="0.2">
      <c r="A69" s="116"/>
      <c r="B69" s="13"/>
      <c r="C69" s="13"/>
      <c r="D69" s="13"/>
      <c r="E69" s="15"/>
      <c r="F69" s="14" t="s">
        <v>125</v>
      </c>
      <c r="G69" s="11"/>
      <c r="H69" s="14"/>
      <c r="I69" s="14"/>
      <c r="J69" s="11"/>
      <c r="K69" s="11"/>
      <c r="L69" s="11"/>
      <c r="M69" s="11"/>
      <c r="N69" s="11"/>
      <c r="O69" s="11"/>
      <c r="P69" s="11"/>
      <c r="Q69" s="11"/>
      <c r="R69" s="27">
        <f>SUM(R65:R68)</f>
        <v>0.16228875000000001</v>
      </c>
      <c r="S69" s="110" t="s">
        <v>126</v>
      </c>
      <c r="T69" s="110"/>
      <c r="U69" s="110"/>
      <c r="V69" s="110"/>
      <c r="W69" s="38">
        <f>SUM(W65:W68)</f>
        <v>0.15</v>
      </c>
      <c r="X69" s="124"/>
      <c r="Y69" s="50"/>
      <c r="Z69" s="51"/>
      <c r="AA69" s="51"/>
      <c r="AB69" s="51"/>
      <c r="AC69" s="51"/>
      <c r="AD69" s="51"/>
      <c r="AE69" s="51"/>
    </row>
    <row r="70" spans="1:31" s="2" customFormat="1" ht="28.5" x14ac:dyDescent="0.2">
      <c r="A70" s="114">
        <v>13</v>
      </c>
      <c r="B70" s="7" t="s">
        <v>54</v>
      </c>
      <c r="C70" s="7" t="s">
        <v>55</v>
      </c>
      <c r="D70" s="7" t="s">
        <v>179</v>
      </c>
      <c r="E70" s="16"/>
      <c r="F70" s="10" t="s">
        <v>54</v>
      </c>
      <c r="G70" s="10" t="s">
        <v>180</v>
      </c>
      <c r="H70" s="8">
        <v>1</v>
      </c>
      <c r="I70" s="12" t="s">
        <v>148</v>
      </c>
      <c r="J70" s="22">
        <v>149</v>
      </c>
      <c r="K70" s="22">
        <v>110</v>
      </c>
      <c r="L70" s="22">
        <v>3</v>
      </c>
      <c r="M70" s="23">
        <v>5.13</v>
      </c>
      <c r="N70" s="23">
        <v>2.5</v>
      </c>
      <c r="O70" s="24">
        <f>J70*K70*L70*0.00000785</f>
        <v>0.38598450000000001</v>
      </c>
      <c r="P70" s="25">
        <v>0.24199999999999999</v>
      </c>
      <c r="Q70" s="32">
        <f>O70-P70</f>
        <v>0.14398449999999999</v>
      </c>
      <c r="R70" s="23">
        <f>M70*O70-N70*Q70</f>
        <v>1.6201392349999999</v>
      </c>
      <c r="S70" s="33" t="s">
        <v>116</v>
      </c>
      <c r="T70" s="34" t="s">
        <v>124</v>
      </c>
      <c r="U70" s="35">
        <v>0.12</v>
      </c>
      <c r="V70" s="36">
        <v>1</v>
      </c>
      <c r="W70" s="35">
        <f t="shared" ref="W70:W72" si="11">U70*V70</f>
        <v>0.12</v>
      </c>
      <c r="X70" s="124">
        <v>1.1200000000000001</v>
      </c>
      <c r="Y70" s="45">
        <f>(R70+W74)*X70+R72*1.03</f>
        <v>2.1169559431999998</v>
      </c>
      <c r="Z70" s="46" t="s">
        <v>118</v>
      </c>
      <c r="AA70" s="46" t="e">
        <f>成卓定价!#REF!</f>
        <v>#REF!</v>
      </c>
      <c r="AB70" s="46" t="s">
        <v>119</v>
      </c>
      <c r="AC70" s="46" t="s">
        <v>57</v>
      </c>
      <c r="AD70" s="46" t="s">
        <v>58</v>
      </c>
      <c r="AE70" s="46" t="s">
        <v>181</v>
      </c>
    </row>
    <row r="71" spans="1:31" s="2" customFormat="1" x14ac:dyDescent="0.2">
      <c r="A71" s="115"/>
      <c r="B71" s="9"/>
      <c r="C71" s="9"/>
      <c r="D71" s="9"/>
      <c r="E71" s="17"/>
      <c r="F71" s="18"/>
      <c r="G71" s="10"/>
      <c r="H71" s="11"/>
      <c r="I71" s="14"/>
      <c r="J71" s="26"/>
      <c r="K71" s="26"/>
      <c r="L71" s="26"/>
      <c r="M71" s="27"/>
      <c r="N71" s="27"/>
      <c r="O71" s="28"/>
      <c r="P71" s="28"/>
      <c r="Q71" s="28"/>
      <c r="R71" s="27"/>
      <c r="S71" s="33" t="s">
        <v>123</v>
      </c>
      <c r="T71" s="34" t="s">
        <v>130</v>
      </c>
      <c r="U71" s="35">
        <f>VLOOKUP(T71,[1]冲压工序费!B:C,2,0)</f>
        <v>0.08</v>
      </c>
      <c r="V71" s="36">
        <v>1</v>
      </c>
      <c r="W71" s="35">
        <f t="shared" si="11"/>
        <v>0.08</v>
      </c>
      <c r="X71" s="124"/>
      <c r="Y71" s="48"/>
      <c r="Z71" s="49"/>
      <c r="AA71" s="49"/>
      <c r="AB71" s="49"/>
      <c r="AC71" s="49"/>
      <c r="AD71" s="49"/>
      <c r="AE71" s="49"/>
    </row>
    <row r="72" spans="1:31" s="2" customFormat="1" x14ac:dyDescent="0.2">
      <c r="A72" s="115"/>
      <c r="B72" s="9"/>
      <c r="C72" s="9"/>
      <c r="D72" s="9"/>
      <c r="E72" s="17"/>
      <c r="F72" s="12"/>
      <c r="G72" s="12"/>
      <c r="H72" s="8"/>
      <c r="I72" s="12"/>
      <c r="J72" s="22"/>
      <c r="K72" s="22"/>
      <c r="L72" s="22"/>
      <c r="M72" s="23"/>
      <c r="N72" s="23"/>
      <c r="O72" s="24"/>
      <c r="P72" s="25"/>
      <c r="Q72" s="32"/>
      <c r="R72" s="23">
        <f>H72*M72</f>
        <v>0</v>
      </c>
      <c r="S72" s="33" t="s">
        <v>129</v>
      </c>
      <c r="T72" s="34" t="s">
        <v>136</v>
      </c>
      <c r="U72" s="35">
        <v>7.0000000000000007E-2</v>
      </c>
      <c r="V72" s="36">
        <v>1</v>
      </c>
      <c r="W72" s="35">
        <f t="shared" si="11"/>
        <v>7.0000000000000007E-2</v>
      </c>
      <c r="X72" s="124"/>
      <c r="Y72" s="48"/>
      <c r="Z72" s="49"/>
      <c r="AA72" s="49"/>
      <c r="AB72" s="49"/>
      <c r="AC72" s="49"/>
      <c r="AD72" s="49"/>
      <c r="AE72" s="49"/>
    </row>
    <row r="73" spans="1:31" s="2" customFormat="1" x14ac:dyDescent="0.2">
      <c r="A73" s="115"/>
      <c r="B73" s="9"/>
      <c r="C73" s="9"/>
      <c r="D73" s="9"/>
      <c r="E73" s="17"/>
      <c r="F73" s="12"/>
      <c r="G73" s="12"/>
      <c r="H73" s="8"/>
      <c r="I73" s="12"/>
      <c r="J73" s="22"/>
      <c r="K73" s="22"/>
      <c r="L73" s="22"/>
      <c r="M73" s="23"/>
      <c r="N73" s="23"/>
      <c r="O73" s="24"/>
      <c r="P73" s="25"/>
      <c r="Q73" s="32"/>
      <c r="R73" s="23"/>
      <c r="S73" s="33"/>
      <c r="T73" s="34"/>
      <c r="U73" s="35"/>
      <c r="V73" s="43"/>
      <c r="W73" s="35"/>
      <c r="X73" s="124"/>
      <c r="Y73" s="48"/>
      <c r="Z73" s="49"/>
      <c r="AA73" s="49"/>
      <c r="AB73" s="49"/>
      <c r="AC73" s="49"/>
      <c r="AD73" s="49"/>
      <c r="AE73" s="49"/>
    </row>
    <row r="74" spans="1:31" s="2" customFormat="1" x14ac:dyDescent="0.2">
      <c r="A74" s="116"/>
      <c r="B74" s="13"/>
      <c r="C74" s="13"/>
      <c r="D74" s="13"/>
      <c r="E74" s="15"/>
      <c r="F74" s="14" t="s">
        <v>125</v>
      </c>
      <c r="G74" s="11"/>
      <c r="H74" s="14"/>
      <c r="I74" s="14"/>
      <c r="J74" s="11"/>
      <c r="K74" s="11"/>
      <c r="L74" s="11"/>
      <c r="M74" s="11"/>
      <c r="N74" s="11"/>
      <c r="O74" s="11"/>
      <c r="P74" s="11"/>
      <c r="Q74" s="11"/>
      <c r="R74" s="27">
        <f>SUM(R70:R73)</f>
        <v>1.6201392349999999</v>
      </c>
      <c r="S74" s="110" t="s">
        <v>126</v>
      </c>
      <c r="T74" s="110"/>
      <c r="U74" s="110"/>
      <c r="V74" s="110"/>
      <c r="W74" s="38">
        <f>SUM(W70:W73)</f>
        <v>0.27</v>
      </c>
      <c r="X74" s="124"/>
      <c r="Y74" s="50"/>
      <c r="Z74" s="51"/>
      <c r="AA74" s="51"/>
      <c r="AB74" s="51"/>
      <c r="AC74" s="51"/>
      <c r="AD74" s="51"/>
      <c r="AE74" s="51"/>
    </row>
    <row r="75" spans="1:31" s="2" customFormat="1" ht="28.5" x14ac:dyDescent="0.2">
      <c r="A75" s="114">
        <v>14</v>
      </c>
      <c r="B75" s="7" t="s">
        <v>60</v>
      </c>
      <c r="C75" s="7" t="s">
        <v>61</v>
      </c>
      <c r="D75" s="7" t="s">
        <v>182</v>
      </c>
      <c r="E75" s="16"/>
      <c r="F75" s="10" t="s">
        <v>60</v>
      </c>
      <c r="G75" s="10" t="s">
        <v>183</v>
      </c>
      <c r="H75" s="8">
        <v>1</v>
      </c>
      <c r="I75" s="12" t="s">
        <v>148</v>
      </c>
      <c r="J75" s="22">
        <v>179</v>
      </c>
      <c r="K75" s="22">
        <v>149</v>
      </c>
      <c r="L75" s="22">
        <v>3</v>
      </c>
      <c r="M75" s="23">
        <v>5.13</v>
      </c>
      <c r="N75" s="23">
        <v>2.5</v>
      </c>
      <c r="O75" s="24">
        <f>J75*K75*L75*0.00000785</f>
        <v>0.62810204999999997</v>
      </c>
      <c r="P75" s="25">
        <v>0.34699999999999998</v>
      </c>
      <c r="Q75" s="32">
        <f>O75-P75</f>
        <v>0.28110204999999999</v>
      </c>
      <c r="R75" s="23">
        <f>M75*O75-N75*Q75</f>
        <v>2.5194083914999998</v>
      </c>
      <c r="S75" s="33" t="s">
        <v>116</v>
      </c>
      <c r="T75" s="34" t="s">
        <v>124</v>
      </c>
      <c r="U75" s="35">
        <v>0.12</v>
      </c>
      <c r="V75" s="36">
        <v>1</v>
      </c>
      <c r="W75" s="35">
        <f t="shared" ref="W75:W77" si="12">U75*V75</f>
        <v>0.12</v>
      </c>
      <c r="X75" s="124">
        <v>1.1200000000000001</v>
      </c>
      <c r="Y75" s="45">
        <f>(R75+W79)*X75+R77*1.03</f>
        <v>3.1241373984799998</v>
      </c>
      <c r="Z75" s="46" t="s">
        <v>118</v>
      </c>
      <c r="AA75" s="46" t="e">
        <f>成卓定价!#REF!</f>
        <v>#REF!</v>
      </c>
      <c r="AB75" s="46" t="s">
        <v>119</v>
      </c>
      <c r="AC75" s="46"/>
      <c r="AD75" s="46"/>
      <c r="AE75" s="46"/>
    </row>
    <row r="76" spans="1:31" s="2" customFormat="1" x14ac:dyDescent="0.2">
      <c r="A76" s="115"/>
      <c r="B76" s="9"/>
      <c r="C76" s="9"/>
      <c r="D76" s="9"/>
      <c r="E76" s="17"/>
      <c r="F76" s="18"/>
      <c r="G76" s="10"/>
      <c r="H76" s="11"/>
      <c r="I76" s="14"/>
      <c r="J76" s="26"/>
      <c r="K76" s="26"/>
      <c r="L76" s="26"/>
      <c r="M76" s="27"/>
      <c r="N76" s="27"/>
      <c r="O76" s="28"/>
      <c r="P76" s="28"/>
      <c r="Q76" s="28"/>
      <c r="R76" s="27"/>
      <c r="S76" s="33" t="s">
        <v>123</v>
      </c>
      <c r="T76" s="34" t="s">
        <v>130</v>
      </c>
      <c r="U76" s="35">
        <f>VLOOKUP(T76,[1]冲压工序费!B:C,2,0)</f>
        <v>0.08</v>
      </c>
      <c r="V76" s="36">
        <v>1</v>
      </c>
      <c r="W76" s="35">
        <f t="shared" si="12"/>
        <v>0.08</v>
      </c>
      <c r="X76" s="124"/>
      <c r="Y76" s="48"/>
      <c r="Z76" s="49"/>
      <c r="AA76" s="49"/>
      <c r="AB76" s="49"/>
      <c r="AC76" s="49"/>
      <c r="AD76" s="49"/>
      <c r="AE76" s="49"/>
    </row>
    <row r="77" spans="1:31" s="2" customFormat="1" x14ac:dyDescent="0.2">
      <c r="A77" s="115"/>
      <c r="B77" s="9"/>
      <c r="C77" s="9"/>
      <c r="D77" s="9"/>
      <c r="E77" s="17"/>
      <c r="F77" s="12"/>
      <c r="G77" s="12"/>
      <c r="H77" s="8"/>
      <c r="I77" s="12"/>
      <c r="J77" s="22"/>
      <c r="K77" s="22"/>
      <c r="L77" s="22"/>
      <c r="M77" s="23"/>
      <c r="N77" s="23"/>
      <c r="O77" s="24"/>
      <c r="P77" s="25"/>
      <c r="Q77" s="32"/>
      <c r="R77" s="23">
        <f>H77*M77</f>
        <v>0</v>
      </c>
      <c r="S77" s="33" t="s">
        <v>129</v>
      </c>
      <c r="T77" s="34" t="s">
        <v>136</v>
      </c>
      <c r="U77" s="35">
        <v>7.0000000000000007E-2</v>
      </c>
      <c r="V77" s="36">
        <v>1</v>
      </c>
      <c r="W77" s="35">
        <f t="shared" si="12"/>
        <v>7.0000000000000007E-2</v>
      </c>
      <c r="X77" s="124"/>
      <c r="Y77" s="48"/>
      <c r="Z77" s="49"/>
      <c r="AA77" s="49"/>
      <c r="AB77" s="49"/>
      <c r="AC77" s="49"/>
      <c r="AD77" s="49"/>
      <c r="AE77" s="49"/>
    </row>
    <row r="78" spans="1:31" s="2" customFormat="1" x14ac:dyDescent="0.2">
      <c r="A78" s="115"/>
      <c r="B78" s="9"/>
      <c r="C78" s="9"/>
      <c r="D78" s="9"/>
      <c r="E78" s="17"/>
      <c r="F78" s="12"/>
      <c r="G78" s="12"/>
      <c r="H78" s="8"/>
      <c r="I78" s="12"/>
      <c r="J78" s="22"/>
      <c r="K78" s="22"/>
      <c r="L78" s="22"/>
      <c r="M78" s="23"/>
      <c r="N78" s="23"/>
      <c r="O78" s="24"/>
      <c r="P78" s="25"/>
      <c r="Q78" s="32"/>
      <c r="R78" s="23"/>
      <c r="S78" s="33"/>
      <c r="T78" s="34"/>
      <c r="U78" s="35"/>
      <c r="V78" s="36"/>
      <c r="W78" s="35"/>
      <c r="X78" s="124"/>
      <c r="Y78" s="48"/>
      <c r="Z78" s="49"/>
      <c r="AA78" s="49"/>
      <c r="AB78" s="49"/>
      <c r="AC78" s="49"/>
      <c r="AD78" s="49"/>
      <c r="AE78" s="49"/>
    </row>
    <row r="79" spans="1:31" s="2" customFormat="1" x14ac:dyDescent="0.2">
      <c r="A79" s="116"/>
      <c r="B79" s="13"/>
      <c r="C79" s="13"/>
      <c r="D79" s="13"/>
      <c r="E79" s="15"/>
      <c r="F79" s="14" t="s">
        <v>125</v>
      </c>
      <c r="G79" s="11"/>
      <c r="H79" s="14"/>
      <c r="I79" s="14"/>
      <c r="J79" s="11"/>
      <c r="K79" s="11"/>
      <c r="L79" s="11"/>
      <c r="M79" s="11"/>
      <c r="N79" s="11"/>
      <c r="O79" s="11"/>
      <c r="P79" s="11"/>
      <c r="Q79" s="11"/>
      <c r="R79" s="27">
        <f>SUM(R75:R78)</f>
        <v>2.5194083914999998</v>
      </c>
      <c r="S79" s="110" t="s">
        <v>126</v>
      </c>
      <c r="T79" s="110"/>
      <c r="U79" s="110"/>
      <c r="V79" s="110"/>
      <c r="W79" s="38">
        <f>SUM(W75:W78)</f>
        <v>0.27</v>
      </c>
      <c r="X79" s="124"/>
      <c r="Y79" s="50"/>
      <c r="Z79" s="51"/>
      <c r="AA79" s="51"/>
      <c r="AB79" s="51"/>
      <c r="AC79" s="51"/>
      <c r="AD79" s="51"/>
      <c r="AE79" s="51"/>
    </row>
    <row r="80" spans="1:31" s="2" customFormat="1" ht="42.75" x14ac:dyDescent="0.2">
      <c r="A80" s="114">
        <v>15</v>
      </c>
      <c r="B80" s="7" t="s">
        <v>63</v>
      </c>
      <c r="C80" s="7" t="s">
        <v>64</v>
      </c>
      <c r="D80" s="7" t="s">
        <v>184</v>
      </c>
      <c r="E80" s="16"/>
      <c r="F80" s="10" t="s">
        <v>63</v>
      </c>
      <c r="G80" s="10" t="s">
        <v>185</v>
      </c>
      <c r="H80" s="8">
        <v>1</v>
      </c>
      <c r="I80" s="18" t="s">
        <v>170</v>
      </c>
      <c r="J80" s="22">
        <f>252+9</f>
        <v>261</v>
      </c>
      <c r="K80" s="22">
        <f>238+9</f>
        <v>247</v>
      </c>
      <c r="L80" s="22">
        <v>2.5</v>
      </c>
      <c r="M80" s="23">
        <v>5.83</v>
      </c>
      <c r="N80" s="23">
        <v>2.5</v>
      </c>
      <c r="O80" s="24">
        <f>J80*K80*L80*0.00000785</f>
        <v>1.265164875</v>
      </c>
      <c r="P80" s="25">
        <v>0.64600000000000002</v>
      </c>
      <c r="Q80" s="32">
        <f>O80-P80</f>
        <v>0.61916487499999995</v>
      </c>
      <c r="R80" s="23">
        <f>M80*O80-N80*Q80</f>
        <v>5.8279990337500003</v>
      </c>
      <c r="S80" s="33" t="s">
        <v>116</v>
      </c>
      <c r="T80" s="34" t="s">
        <v>117</v>
      </c>
      <c r="U80" s="35">
        <f>VLOOKUP(T80,[1]冲压工序费!B:C,2,0)</f>
        <v>0.15</v>
      </c>
      <c r="V80" s="36">
        <v>1</v>
      </c>
      <c r="W80" s="35">
        <f>U80/V80</f>
        <v>0.15</v>
      </c>
      <c r="X80" s="124">
        <v>1.1200000000000001</v>
      </c>
      <c r="Y80" s="45">
        <f>(R80+W87)*X80+R82*1.03</f>
        <v>7.3561589178000002</v>
      </c>
      <c r="Z80" s="46" t="s">
        <v>118</v>
      </c>
      <c r="AA80" s="52" t="e">
        <f>成卓定价!#REF!</f>
        <v>#REF!</v>
      </c>
      <c r="AB80" s="46" t="s">
        <v>119</v>
      </c>
      <c r="AC80" s="46"/>
      <c r="AD80" s="46"/>
      <c r="AE80" s="46"/>
    </row>
    <row r="81" spans="1:31" s="2" customFormat="1" x14ac:dyDescent="0.2">
      <c r="A81" s="115"/>
      <c r="B81" s="9"/>
      <c r="C81" s="9"/>
      <c r="D81" s="9"/>
      <c r="E81" s="17"/>
      <c r="F81" s="14"/>
      <c r="G81" s="11"/>
      <c r="H81" s="11"/>
      <c r="J81" s="26"/>
      <c r="K81" s="26"/>
      <c r="L81" s="26"/>
      <c r="M81" s="27"/>
      <c r="N81" s="27"/>
      <c r="O81" s="28"/>
      <c r="P81" s="28"/>
      <c r="Q81" s="28"/>
      <c r="R81" s="27"/>
      <c r="S81" s="33" t="s">
        <v>186</v>
      </c>
      <c r="T81" s="34" t="s">
        <v>124</v>
      </c>
      <c r="U81" s="35">
        <v>0.12</v>
      </c>
      <c r="V81" s="36">
        <v>1</v>
      </c>
      <c r="W81" s="35">
        <f>U81/V81</f>
        <v>0.12</v>
      </c>
      <c r="X81" s="124"/>
      <c r="Y81" s="48"/>
      <c r="Z81" s="49"/>
      <c r="AA81" s="49"/>
      <c r="AB81" s="49"/>
      <c r="AC81" s="49"/>
      <c r="AD81" s="49"/>
      <c r="AE81" s="49"/>
    </row>
    <row r="82" spans="1:31" s="2" customFormat="1" x14ac:dyDescent="0.2">
      <c r="A82" s="115"/>
      <c r="B82" s="9"/>
      <c r="C82" s="9"/>
      <c r="D82" s="9"/>
      <c r="E82" s="17"/>
      <c r="F82" s="18"/>
      <c r="G82" s="10"/>
      <c r="H82" s="8"/>
      <c r="I82" s="14"/>
      <c r="J82" s="22"/>
      <c r="K82" s="22"/>
      <c r="L82" s="22"/>
      <c r="M82" s="23"/>
      <c r="N82" s="23"/>
      <c r="O82" s="24"/>
      <c r="P82" s="25"/>
      <c r="Q82" s="32"/>
      <c r="R82" s="23"/>
      <c r="S82" s="33" t="s">
        <v>171</v>
      </c>
      <c r="T82" s="34" t="s">
        <v>117</v>
      </c>
      <c r="U82" s="35">
        <f>VLOOKUP(T82,[1]冲压工序费!B:C,2,0)</f>
        <v>0.15</v>
      </c>
      <c r="V82" s="36">
        <v>1</v>
      </c>
      <c r="W82" s="35">
        <f t="shared" ref="W82:W86" si="13">U82*V82</f>
        <v>0.15</v>
      </c>
      <c r="X82" s="124"/>
      <c r="Y82" s="48"/>
      <c r="Z82" s="49"/>
      <c r="AA82" s="49"/>
      <c r="AB82" s="49"/>
      <c r="AC82" s="49"/>
      <c r="AD82" s="49"/>
      <c r="AE82" s="49"/>
    </row>
    <row r="83" spans="1:31" s="2" customFormat="1" x14ac:dyDescent="0.2">
      <c r="A83" s="115"/>
      <c r="B83" s="9"/>
      <c r="C83" s="9"/>
      <c r="D83" s="9"/>
      <c r="E83" s="17"/>
      <c r="F83" s="18"/>
      <c r="G83" s="10"/>
      <c r="H83" s="8"/>
      <c r="I83" s="14"/>
      <c r="J83" s="22"/>
      <c r="K83" s="22"/>
      <c r="L83" s="22"/>
      <c r="M83" s="23"/>
      <c r="N83" s="23"/>
      <c r="O83" s="24"/>
      <c r="P83" s="25"/>
      <c r="Q83" s="32"/>
      <c r="R83" s="23"/>
      <c r="S83" s="37" t="s">
        <v>155</v>
      </c>
      <c r="T83" s="34" t="s">
        <v>117</v>
      </c>
      <c r="U83" s="35">
        <f>VLOOKUP(T83,[1]冲压工序费!B:C,2,0)</f>
        <v>0.15</v>
      </c>
      <c r="V83" s="36">
        <v>1</v>
      </c>
      <c r="W83" s="35">
        <f t="shared" si="13"/>
        <v>0.15</v>
      </c>
      <c r="X83" s="124"/>
      <c r="Y83" s="48"/>
      <c r="Z83" s="49"/>
      <c r="AA83" s="49"/>
      <c r="AB83" s="49"/>
      <c r="AC83" s="49"/>
      <c r="AD83" s="49"/>
      <c r="AE83" s="49"/>
    </row>
    <row r="84" spans="1:31" s="2" customFormat="1" x14ac:dyDescent="0.2">
      <c r="A84" s="115"/>
      <c r="B84" s="9"/>
      <c r="C84" s="9"/>
      <c r="D84" s="9"/>
      <c r="E84" s="17"/>
      <c r="F84" s="18"/>
      <c r="G84" s="10"/>
      <c r="H84" s="8"/>
      <c r="I84" s="14"/>
      <c r="J84" s="22"/>
      <c r="K84" s="22"/>
      <c r="L84" s="22"/>
      <c r="M84" s="23"/>
      <c r="N84" s="23"/>
      <c r="O84" s="24"/>
      <c r="P84" s="25"/>
      <c r="Q84" s="32"/>
      <c r="R84" s="23"/>
      <c r="S84" s="37" t="s">
        <v>187</v>
      </c>
      <c r="T84" s="34" t="s">
        <v>176</v>
      </c>
      <c r="U84" s="35">
        <f>VLOOKUP(T84,[1]冲压工序费!B:C,2,0)</f>
        <v>0.03</v>
      </c>
      <c r="V84" s="36">
        <v>1</v>
      </c>
      <c r="W84" s="35">
        <f t="shared" si="13"/>
        <v>0.03</v>
      </c>
      <c r="X84" s="124"/>
      <c r="Y84" s="48"/>
      <c r="Z84" s="49"/>
      <c r="AA84" s="49"/>
      <c r="AB84" s="49"/>
      <c r="AC84" s="49"/>
      <c r="AD84" s="49"/>
      <c r="AE84" s="49"/>
    </row>
    <row r="85" spans="1:31" s="2" customFormat="1" x14ac:dyDescent="0.2">
      <c r="A85" s="115"/>
      <c r="B85" s="9"/>
      <c r="C85" s="9"/>
      <c r="D85" s="9"/>
      <c r="E85" s="17"/>
      <c r="F85" s="18"/>
      <c r="G85" s="10"/>
      <c r="H85" s="8"/>
      <c r="I85" s="14"/>
      <c r="J85" s="22"/>
      <c r="K85" s="22"/>
      <c r="L85" s="22"/>
      <c r="M85" s="23"/>
      <c r="N85" s="23"/>
      <c r="O85" s="24"/>
      <c r="P85" s="25"/>
      <c r="Q85" s="32"/>
      <c r="R85" s="23"/>
      <c r="S85" s="37" t="s">
        <v>143</v>
      </c>
      <c r="T85" s="34" t="s">
        <v>188</v>
      </c>
      <c r="U85" s="35">
        <f>VLOOKUP(T85,[1]冲压工序费!B:C,2,0)</f>
        <v>7.0000000000000007E-2</v>
      </c>
      <c r="V85" s="36">
        <v>1</v>
      </c>
      <c r="W85" s="35">
        <f t="shared" si="13"/>
        <v>7.0000000000000007E-2</v>
      </c>
      <c r="X85" s="124"/>
      <c r="Y85" s="48"/>
      <c r="Z85" s="49"/>
      <c r="AA85" s="49"/>
      <c r="AB85" s="49"/>
      <c r="AC85" s="49"/>
      <c r="AD85" s="49"/>
      <c r="AE85" s="49"/>
    </row>
    <row r="86" spans="1:31" s="2" customFormat="1" ht="15" customHeight="1" x14ac:dyDescent="0.2">
      <c r="A86" s="115"/>
      <c r="B86" s="9"/>
      <c r="C86" s="9"/>
      <c r="D86" s="9"/>
      <c r="E86" s="17"/>
      <c r="F86" s="18"/>
      <c r="G86" s="10"/>
      <c r="H86" s="8"/>
      <c r="I86" s="14"/>
      <c r="J86" s="22"/>
      <c r="K86" s="22"/>
      <c r="L86" s="22"/>
      <c r="M86" s="23"/>
      <c r="N86" s="23"/>
      <c r="O86" s="24"/>
      <c r="P86" s="25"/>
      <c r="Q86" s="32"/>
      <c r="R86" s="23"/>
      <c r="S86" s="33" t="s">
        <v>189</v>
      </c>
      <c r="T86" s="34" t="s">
        <v>188</v>
      </c>
      <c r="U86" s="35">
        <f>VLOOKUP(T86,[1]冲压工序费!B:C,2,0)</f>
        <v>7.0000000000000007E-2</v>
      </c>
      <c r="V86" s="36">
        <v>1</v>
      </c>
      <c r="W86" s="35">
        <f t="shared" si="13"/>
        <v>7.0000000000000007E-2</v>
      </c>
      <c r="X86" s="124"/>
      <c r="Y86" s="48"/>
      <c r="Z86" s="49"/>
      <c r="AA86" s="49"/>
      <c r="AB86" s="49"/>
      <c r="AC86" s="49"/>
      <c r="AD86" s="49"/>
      <c r="AE86" s="49"/>
    </row>
    <row r="87" spans="1:31" s="2" customFormat="1" x14ac:dyDescent="0.2">
      <c r="A87" s="116"/>
      <c r="B87" s="13"/>
      <c r="C87" s="13"/>
      <c r="D87" s="13"/>
      <c r="E87" s="15"/>
      <c r="F87" s="14" t="s">
        <v>125</v>
      </c>
      <c r="G87" s="11"/>
      <c r="H87" s="14"/>
      <c r="I87" s="14"/>
      <c r="J87" s="11"/>
      <c r="K87" s="11"/>
      <c r="L87" s="11"/>
      <c r="M87" s="11"/>
      <c r="N87" s="11"/>
      <c r="O87" s="11"/>
      <c r="P87" s="11"/>
      <c r="Q87" s="11"/>
      <c r="R87" s="27">
        <f>SUM(R80:R86)</f>
        <v>5.8279990337500003</v>
      </c>
      <c r="S87" s="110" t="s">
        <v>126</v>
      </c>
      <c r="T87" s="110"/>
      <c r="U87" s="110"/>
      <c r="V87" s="110"/>
      <c r="W87" s="38">
        <f>SUM(W80:W86)</f>
        <v>0.74</v>
      </c>
      <c r="X87" s="124"/>
      <c r="Y87" s="50"/>
      <c r="Z87" s="51"/>
      <c r="AA87" s="51"/>
      <c r="AB87" s="51"/>
      <c r="AC87" s="51"/>
      <c r="AD87" s="51"/>
      <c r="AE87" s="51"/>
    </row>
    <row r="88" spans="1:31" s="2" customFormat="1" ht="42.75" x14ac:dyDescent="0.2">
      <c r="A88" s="114">
        <v>16</v>
      </c>
      <c r="B88" s="7" t="s">
        <v>66</v>
      </c>
      <c r="C88" s="7" t="s">
        <v>67</v>
      </c>
      <c r="D88" s="7" t="s">
        <v>190</v>
      </c>
      <c r="E88" s="16"/>
      <c r="F88" s="10" t="s">
        <v>66</v>
      </c>
      <c r="G88" s="10" t="s">
        <v>191</v>
      </c>
      <c r="H88" s="8">
        <v>1</v>
      </c>
      <c r="I88" s="12" t="s">
        <v>148</v>
      </c>
      <c r="J88" s="22">
        <v>46</v>
      </c>
      <c r="K88" s="22">
        <f>34+9</f>
        <v>43</v>
      </c>
      <c r="L88" s="22">
        <v>3</v>
      </c>
      <c r="M88" s="23">
        <v>5.13</v>
      </c>
      <c r="N88" s="23">
        <v>2.5</v>
      </c>
      <c r="O88" s="24">
        <f>J88*K88*L88*0.00000785</f>
        <v>4.6581900000000002E-2</v>
      </c>
      <c r="P88" s="25">
        <v>1.5699999999999999E-2</v>
      </c>
      <c r="Q88" s="32">
        <f>O88-P88</f>
        <v>3.08819E-2</v>
      </c>
      <c r="R88" s="23">
        <f>M88*O88-N88*Q88</f>
        <v>0.161760397</v>
      </c>
      <c r="S88" s="33" t="s">
        <v>116</v>
      </c>
      <c r="T88" s="34" t="s">
        <v>122</v>
      </c>
      <c r="U88" s="35">
        <v>0.04</v>
      </c>
      <c r="V88" s="36">
        <v>1</v>
      </c>
      <c r="W88" s="35">
        <f>U88*V88</f>
        <v>0.04</v>
      </c>
      <c r="X88" s="124">
        <v>1.18</v>
      </c>
      <c r="Y88" s="45">
        <f>(R88+W92)*X88+R90*1.03</f>
        <v>0.28527726846000001</v>
      </c>
      <c r="Z88" s="46" t="s">
        <v>118</v>
      </c>
      <c r="AA88" s="46" t="e">
        <f>成卓定价!#REF!</f>
        <v>#REF!</v>
      </c>
      <c r="AB88" s="46"/>
      <c r="AC88" s="46"/>
      <c r="AD88" s="46"/>
      <c r="AE88" s="46"/>
    </row>
    <row r="89" spans="1:31" s="2" customFormat="1" x14ac:dyDescent="0.2">
      <c r="A89" s="115"/>
      <c r="B89" s="9"/>
      <c r="C89" s="9"/>
      <c r="D89" s="9"/>
      <c r="E89" s="17"/>
      <c r="F89" s="18"/>
      <c r="G89" s="10"/>
      <c r="H89" s="11"/>
      <c r="I89" s="14"/>
      <c r="J89" s="26"/>
      <c r="K89" s="26"/>
      <c r="L89" s="26"/>
      <c r="M89" s="27"/>
      <c r="N89" s="27"/>
      <c r="O89" s="28"/>
      <c r="P89" s="28"/>
      <c r="Q89" s="28"/>
      <c r="R89" s="27"/>
      <c r="S89" s="33" t="s">
        <v>123</v>
      </c>
      <c r="T89" s="34" t="s">
        <v>122</v>
      </c>
      <c r="U89" s="35">
        <v>0.04</v>
      </c>
      <c r="V89" s="36">
        <v>1</v>
      </c>
      <c r="W89" s="35">
        <f>U89*V89</f>
        <v>0.04</v>
      </c>
      <c r="X89" s="124"/>
      <c r="Y89" s="48"/>
      <c r="Z89" s="49"/>
      <c r="AA89" s="49"/>
      <c r="AB89" s="49"/>
      <c r="AC89" s="49"/>
      <c r="AD89" s="49"/>
      <c r="AE89" s="49"/>
    </row>
    <row r="90" spans="1:31" s="2" customFormat="1" x14ac:dyDescent="0.2">
      <c r="A90" s="115"/>
      <c r="B90" s="9"/>
      <c r="C90" s="9"/>
      <c r="D90" s="9"/>
      <c r="E90" s="17"/>
      <c r="F90" s="12"/>
      <c r="G90" s="12"/>
      <c r="H90" s="8"/>
      <c r="I90" s="12"/>
      <c r="J90" s="22"/>
      <c r="K90" s="22"/>
      <c r="L90" s="22"/>
      <c r="M90" s="23"/>
      <c r="N90" s="23"/>
      <c r="O90" s="24"/>
      <c r="P90" s="25"/>
      <c r="Q90" s="32"/>
      <c r="R90" s="23">
        <f>H90*M90</f>
        <v>0</v>
      </c>
      <c r="S90" s="33"/>
      <c r="T90" s="34"/>
      <c r="U90" s="35"/>
      <c r="V90" s="36"/>
      <c r="W90" s="35"/>
      <c r="X90" s="124"/>
      <c r="Y90" s="48"/>
      <c r="Z90" s="49"/>
      <c r="AA90" s="49"/>
      <c r="AB90" s="49"/>
      <c r="AC90" s="49"/>
      <c r="AD90" s="49"/>
      <c r="AE90" s="49"/>
    </row>
    <row r="91" spans="1:31" s="2" customFormat="1" x14ac:dyDescent="0.2">
      <c r="A91" s="115"/>
      <c r="B91" s="9"/>
      <c r="C91" s="9"/>
      <c r="D91" s="9"/>
      <c r="E91" s="17"/>
      <c r="F91" s="12"/>
      <c r="G91" s="12"/>
      <c r="H91" s="8"/>
      <c r="I91" s="12"/>
      <c r="J91" s="22"/>
      <c r="K91" s="22"/>
      <c r="L91" s="22"/>
      <c r="M91" s="23"/>
      <c r="N91" s="23"/>
      <c r="O91" s="24"/>
      <c r="P91" s="25"/>
      <c r="Q91" s="32"/>
      <c r="R91" s="23"/>
      <c r="S91" s="33"/>
      <c r="T91" s="34"/>
      <c r="U91" s="35"/>
      <c r="V91" s="36"/>
      <c r="W91" s="35"/>
      <c r="X91" s="124"/>
      <c r="Y91" s="48"/>
      <c r="Z91" s="49"/>
      <c r="AA91" s="49"/>
      <c r="AB91" s="49"/>
      <c r="AC91" s="49"/>
      <c r="AD91" s="49"/>
      <c r="AE91" s="49"/>
    </row>
    <row r="92" spans="1:31" s="2" customFormat="1" x14ac:dyDescent="0.2">
      <c r="A92" s="116"/>
      <c r="B92" s="13"/>
      <c r="C92" s="13"/>
      <c r="D92" s="13"/>
      <c r="E92" s="15"/>
      <c r="F92" s="14" t="s">
        <v>125</v>
      </c>
      <c r="G92" s="11"/>
      <c r="H92" s="14"/>
      <c r="I92" s="14"/>
      <c r="J92" s="11"/>
      <c r="K92" s="11"/>
      <c r="L92" s="11"/>
      <c r="M92" s="11"/>
      <c r="N92" s="11"/>
      <c r="O92" s="11"/>
      <c r="P92" s="11"/>
      <c r="Q92" s="11"/>
      <c r="R92" s="27">
        <f>SUM(R88:R91)</f>
        <v>0.161760397</v>
      </c>
      <c r="S92" s="110" t="s">
        <v>126</v>
      </c>
      <c r="T92" s="110"/>
      <c r="U92" s="110"/>
      <c r="V92" s="110"/>
      <c r="W92" s="38">
        <f>SUM(W88:W91)</f>
        <v>0.08</v>
      </c>
      <c r="X92" s="124"/>
      <c r="Y92" s="50"/>
      <c r="Z92" s="51"/>
      <c r="AA92" s="51"/>
      <c r="AB92" s="51"/>
      <c r="AC92" s="51"/>
      <c r="AD92" s="51"/>
      <c r="AE92" s="51"/>
    </row>
    <row r="93" spans="1:31" s="2" customFormat="1" ht="42.75" x14ac:dyDescent="0.2">
      <c r="A93" s="114">
        <v>17</v>
      </c>
      <c r="B93" s="7" t="s">
        <v>69</v>
      </c>
      <c r="C93" s="7" t="s">
        <v>69</v>
      </c>
      <c r="D93" s="7" t="s">
        <v>184</v>
      </c>
      <c r="E93" s="16"/>
      <c r="F93" s="10" t="s">
        <v>69</v>
      </c>
      <c r="G93" s="10" t="s">
        <v>185</v>
      </c>
      <c r="H93" s="8">
        <v>1</v>
      </c>
      <c r="I93" s="18" t="s">
        <v>170</v>
      </c>
      <c r="J93" s="22">
        <f>252+9</f>
        <v>261</v>
      </c>
      <c r="K93" s="22">
        <f>238+9</f>
        <v>247</v>
      </c>
      <c r="L93" s="22">
        <v>2.5</v>
      </c>
      <c r="M93" s="23">
        <v>5.83</v>
      </c>
      <c r="N93" s="23">
        <v>2.5</v>
      </c>
      <c r="O93" s="24">
        <f>J93*K93*L93*0.00000785</f>
        <v>1.265164875</v>
      </c>
      <c r="P93" s="25">
        <v>0.64600000000000002</v>
      </c>
      <c r="Q93" s="32">
        <f>O93-P93</f>
        <v>0.61916487499999995</v>
      </c>
      <c r="R93" s="23">
        <f>M93*O93-N93*Q93</f>
        <v>5.8279990337500003</v>
      </c>
      <c r="S93" s="33" t="s">
        <v>116</v>
      </c>
      <c r="T93" s="34" t="s">
        <v>117</v>
      </c>
      <c r="U93" s="35">
        <f>VLOOKUP(T93,[1]冲压工序费!B:C,2,0)</f>
        <v>0.15</v>
      </c>
      <c r="V93" s="36">
        <v>1</v>
      </c>
      <c r="W93" s="35">
        <f t="shared" ref="W93:W97" si="14">U93/V93</f>
        <v>0.15</v>
      </c>
      <c r="X93" s="124">
        <v>1.1200000000000001</v>
      </c>
      <c r="Y93" s="45">
        <f>(R93+W100)*X93+R95*1.03</f>
        <v>7.3561589178000002</v>
      </c>
      <c r="Z93" s="46" t="s">
        <v>118</v>
      </c>
      <c r="AA93" s="52" t="e">
        <f>成卓定价!#REF!</f>
        <v>#REF!</v>
      </c>
      <c r="AB93" s="46" t="s">
        <v>192</v>
      </c>
      <c r="AC93" s="46"/>
      <c r="AD93" s="46"/>
      <c r="AE93" s="46"/>
    </row>
    <row r="94" spans="1:31" s="2" customFormat="1" x14ac:dyDescent="0.2">
      <c r="A94" s="115"/>
      <c r="B94" s="9"/>
      <c r="C94" s="9"/>
      <c r="D94" s="9"/>
      <c r="E94" s="17"/>
      <c r="F94" s="14"/>
      <c r="G94" s="11"/>
      <c r="H94" s="11"/>
      <c r="J94" s="26"/>
      <c r="K94" s="26"/>
      <c r="L94" s="26"/>
      <c r="M94" s="27"/>
      <c r="N94" s="27"/>
      <c r="O94" s="28"/>
      <c r="P94" s="28"/>
      <c r="Q94" s="28"/>
      <c r="R94" s="27"/>
      <c r="S94" s="33" t="s">
        <v>186</v>
      </c>
      <c r="T94" s="34" t="s">
        <v>124</v>
      </c>
      <c r="U94" s="35">
        <v>0.12</v>
      </c>
      <c r="V94" s="36">
        <v>1</v>
      </c>
      <c r="W94" s="35">
        <f t="shared" si="14"/>
        <v>0.12</v>
      </c>
      <c r="X94" s="124"/>
      <c r="Y94" s="48"/>
      <c r="Z94" s="49"/>
      <c r="AA94" s="49"/>
      <c r="AB94" s="49"/>
      <c r="AC94" s="49"/>
      <c r="AD94" s="49"/>
      <c r="AE94" s="49"/>
    </row>
    <row r="95" spans="1:31" s="2" customFormat="1" x14ac:dyDescent="0.2">
      <c r="A95" s="115"/>
      <c r="B95" s="9"/>
      <c r="C95" s="9"/>
      <c r="D95" s="9"/>
      <c r="E95" s="17"/>
      <c r="F95" s="18"/>
      <c r="G95" s="10"/>
      <c r="H95" s="8"/>
      <c r="I95" s="14"/>
      <c r="J95" s="22"/>
      <c r="K95" s="22"/>
      <c r="L95" s="22"/>
      <c r="M95" s="23"/>
      <c r="N95" s="23"/>
      <c r="O95" s="24"/>
      <c r="P95" s="25"/>
      <c r="Q95" s="32"/>
      <c r="R95" s="23"/>
      <c r="S95" s="33" t="s">
        <v>171</v>
      </c>
      <c r="T95" s="34" t="s">
        <v>117</v>
      </c>
      <c r="U95" s="35">
        <f>VLOOKUP(T95,[1]冲压工序费!B:C,2,0)</f>
        <v>0.15</v>
      </c>
      <c r="V95" s="36">
        <v>1</v>
      </c>
      <c r="W95" s="35">
        <f t="shared" ref="W95:W99" si="15">U95*V95</f>
        <v>0.15</v>
      </c>
      <c r="X95" s="124"/>
      <c r="Y95" s="48"/>
      <c r="Z95" s="49"/>
      <c r="AA95" s="49"/>
      <c r="AB95" s="49"/>
      <c r="AC95" s="49"/>
      <c r="AD95" s="49"/>
      <c r="AE95" s="49"/>
    </row>
    <row r="96" spans="1:31" s="2" customFormat="1" x14ac:dyDescent="0.2">
      <c r="A96" s="115"/>
      <c r="B96" s="9"/>
      <c r="C96" s="9"/>
      <c r="D96" s="9"/>
      <c r="E96" s="17"/>
      <c r="F96" s="18"/>
      <c r="G96" s="10"/>
      <c r="H96" s="8"/>
      <c r="I96" s="14"/>
      <c r="J96" s="22"/>
      <c r="K96" s="22"/>
      <c r="L96" s="22"/>
      <c r="M96" s="23"/>
      <c r="N96" s="23"/>
      <c r="O96" s="24"/>
      <c r="P96" s="25"/>
      <c r="Q96" s="32"/>
      <c r="R96" s="23"/>
      <c r="S96" s="37" t="s">
        <v>155</v>
      </c>
      <c r="T96" s="34" t="s">
        <v>117</v>
      </c>
      <c r="U96" s="35">
        <f>VLOOKUP(T96,[1]冲压工序费!B:C,2,0)</f>
        <v>0.15</v>
      </c>
      <c r="V96" s="36">
        <v>1</v>
      </c>
      <c r="W96" s="35">
        <f t="shared" si="15"/>
        <v>0.15</v>
      </c>
      <c r="X96" s="124"/>
      <c r="Y96" s="48"/>
      <c r="Z96" s="49"/>
      <c r="AA96" s="49"/>
      <c r="AB96" s="49"/>
      <c r="AC96" s="49"/>
      <c r="AD96" s="49"/>
      <c r="AE96" s="49"/>
    </row>
    <row r="97" spans="1:31" s="2" customFormat="1" x14ac:dyDescent="0.2">
      <c r="A97" s="115"/>
      <c r="B97" s="9"/>
      <c r="C97" s="9"/>
      <c r="D97" s="9"/>
      <c r="E97" s="17"/>
      <c r="F97" s="18"/>
      <c r="G97" s="10"/>
      <c r="H97" s="8"/>
      <c r="I97" s="14"/>
      <c r="J97" s="22"/>
      <c r="K97" s="22"/>
      <c r="L97" s="22"/>
      <c r="M97" s="23"/>
      <c r="N97" s="23"/>
      <c r="O97" s="24"/>
      <c r="P97" s="25"/>
      <c r="Q97" s="32"/>
      <c r="R97" s="23"/>
      <c r="S97" s="37" t="s">
        <v>187</v>
      </c>
      <c r="T97" s="34" t="s">
        <v>176</v>
      </c>
      <c r="U97" s="35">
        <f>VLOOKUP(T97,[1]冲压工序费!B:C,2,0)</f>
        <v>0.03</v>
      </c>
      <c r="V97" s="36">
        <v>1</v>
      </c>
      <c r="W97" s="35">
        <f t="shared" si="14"/>
        <v>0.03</v>
      </c>
      <c r="X97" s="124"/>
      <c r="Y97" s="48"/>
      <c r="Z97" s="49"/>
      <c r="AA97" s="49"/>
      <c r="AB97" s="49"/>
      <c r="AC97" s="49"/>
      <c r="AD97" s="49"/>
      <c r="AE97" s="49"/>
    </row>
    <row r="98" spans="1:31" s="2" customFormat="1" x14ac:dyDescent="0.2">
      <c r="A98" s="115"/>
      <c r="B98" s="9"/>
      <c r="C98" s="9"/>
      <c r="D98" s="9"/>
      <c r="E98" s="17"/>
      <c r="F98" s="18"/>
      <c r="G98" s="10"/>
      <c r="H98" s="8"/>
      <c r="I98" s="14"/>
      <c r="J98" s="22"/>
      <c r="K98" s="22"/>
      <c r="L98" s="22"/>
      <c r="M98" s="23"/>
      <c r="N98" s="23"/>
      <c r="O98" s="24"/>
      <c r="P98" s="25"/>
      <c r="Q98" s="32"/>
      <c r="R98" s="23"/>
      <c r="S98" s="37" t="s">
        <v>143</v>
      </c>
      <c r="T98" s="34" t="s">
        <v>188</v>
      </c>
      <c r="U98" s="35">
        <f>VLOOKUP(T98,[1]冲压工序费!B:C,2,0)</f>
        <v>7.0000000000000007E-2</v>
      </c>
      <c r="V98" s="36">
        <v>1</v>
      </c>
      <c r="W98" s="35">
        <f t="shared" si="15"/>
        <v>7.0000000000000007E-2</v>
      </c>
      <c r="X98" s="124"/>
      <c r="Y98" s="48"/>
      <c r="Z98" s="49"/>
      <c r="AA98" s="49"/>
      <c r="AB98" s="49"/>
      <c r="AC98" s="49"/>
      <c r="AD98" s="49"/>
      <c r="AE98" s="49"/>
    </row>
    <row r="99" spans="1:31" s="2" customFormat="1" x14ac:dyDescent="0.2">
      <c r="A99" s="115"/>
      <c r="B99" s="9"/>
      <c r="C99" s="9"/>
      <c r="D99" s="9"/>
      <c r="E99" s="17"/>
      <c r="F99" s="18"/>
      <c r="G99" s="10"/>
      <c r="H99" s="8"/>
      <c r="I99" s="14"/>
      <c r="J99" s="22"/>
      <c r="K99" s="22"/>
      <c r="L99" s="22"/>
      <c r="M99" s="23"/>
      <c r="N99" s="23"/>
      <c r="O99" s="24"/>
      <c r="P99" s="25"/>
      <c r="Q99" s="32"/>
      <c r="R99" s="23"/>
      <c r="S99" s="33" t="s">
        <v>189</v>
      </c>
      <c r="T99" s="34" t="s">
        <v>188</v>
      </c>
      <c r="U99" s="35">
        <f>VLOOKUP(T99,[1]冲压工序费!B:C,2,0)</f>
        <v>7.0000000000000007E-2</v>
      </c>
      <c r="V99" s="36">
        <v>1</v>
      </c>
      <c r="W99" s="35">
        <f t="shared" si="15"/>
        <v>7.0000000000000007E-2</v>
      </c>
      <c r="X99" s="124"/>
      <c r="Y99" s="48"/>
      <c r="Z99" s="49"/>
      <c r="AA99" s="49"/>
      <c r="AB99" s="49"/>
      <c r="AC99" s="49"/>
      <c r="AD99" s="49"/>
      <c r="AE99" s="49"/>
    </row>
    <row r="100" spans="1:31" s="2" customFormat="1" x14ac:dyDescent="0.2">
      <c r="A100" s="116"/>
      <c r="B100" s="13"/>
      <c r="C100" s="13"/>
      <c r="D100" s="13"/>
      <c r="E100" s="15"/>
      <c r="F100" s="14" t="s">
        <v>125</v>
      </c>
      <c r="G100" s="11"/>
      <c r="H100" s="14"/>
      <c r="I100" s="14"/>
      <c r="J100" s="11"/>
      <c r="K100" s="11"/>
      <c r="L100" s="11"/>
      <c r="M100" s="11"/>
      <c r="N100" s="11"/>
      <c r="O100" s="11"/>
      <c r="P100" s="11"/>
      <c r="Q100" s="11"/>
      <c r="R100" s="27">
        <f>SUM(R93:R99)</f>
        <v>5.8279990337500003</v>
      </c>
      <c r="S100" s="110" t="s">
        <v>126</v>
      </c>
      <c r="T100" s="110"/>
      <c r="U100" s="110"/>
      <c r="V100" s="110"/>
      <c r="W100" s="38">
        <f>SUM(W93:W99)</f>
        <v>0.74</v>
      </c>
      <c r="X100" s="124"/>
      <c r="Y100" s="50"/>
      <c r="Z100" s="51"/>
      <c r="AA100" s="51"/>
      <c r="AB100" s="51"/>
      <c r="AC100" s="51"/>
      <c r="AD100" s="51"/>
      <c r="AE100" s="51"/>
    </row>
    <row r="101" spans="1:31" s="2" customFormat="1" ht="42.75" x14ac:dyDescent="0.2">
      <c r="A101" s="114">
        <v>18</v>
      </c>
      <c r="B101" s="7" t="s">
        <v>70</v>
      </c>
      <c r="C101" s="7" t="s">
        <v>70</v>
      </c>
      <c r="D101" s="7" t="s">
        <v>193</v>
      </c>
      <c r="E101" s="16"/>
      <c r="F101" s="10" t="s">
        <v>70</v>
      </c>
      <c r="G101" s="10" t="s">
        <v>194</v>
      </c>
      <c r="H101" s="8">
        <v>1</v>
      </c>
      <c r="I101" s="18" t="s">
        <v>170</v>
      </c>
      <c r="J101" s="22">
        <f>252+9</f>
        <v>261</v>
      </c>
      <c r="K101" s="22">
        <f>238+9</f>
        <v>247</v>
      </c>
      <c r="L101" s="22">
        <v>2.5</v>
      </c>
      <c r="M101" s="23">
        <v>5.83</v>
      </c>
      <c r="N101" s="23">
        <v>2.5</v>
      </c>
      <c r="O101" s="24">
        <f>J101*K101*L101*0.00000785</f>
        <v>1.265164875</v>
      </c>
      <c r="P101" s="25">
        <v>0.64600000000000002</v>
      </c>
      <c r="Q101" s="32">
        <f>O101-P101</f>
        <v>0.61916487499999995</v>
      </c>
      <c r="R101" s="23">
        <f>M101*O101-N101*Q101</f>
        <v>5.8279990337500003</v>
      </c>
      <c r="S101" s="33" t="s">
        <v>116</v>
      </c>
      <c r="T101" s="34" t="s">
        <v>117</v>
      </c>
      <c r="U101" s="35">
        <f>VLOOKUP(T101,[1]冲压工序费!B:C,2,0)</f>
        <v>0.15</v>
      </c>
      <c r="V101" s="36">
        <v>1</v>
      </c>
      <c r="W101" s="35">
        <f t="shared" ref="W101:W105" si="16">U101/V101</f>
        <v>0.15</v>
      </c>
      <c r="X101" s="124">
        <v>1.1200000000000001</v>
      </c>
      <c r="Y101" s="45">
        <f>(R101+W108)*X101+R103*1.03</f>
        <v>7.3561589178000002</v>
      </c>
      <c r="Z101" s="46" t="s">
        <v>118</v>
      </c>
      <c r="AA101" s="52" t="e">
        <f>成卓定价!#REF!</f>
        <v>#REF!</v>
      </c>
      <c r="AB101" s="46" t="s">
        <v>195</v>
      </c>
      <c r="AC101" s="46"/>
      <c r="AD101" s="46"/>
      <c r="AE101" s="46"/>
    </row>
    <row r="102" spans="1:31" s="2" customFormat="1" x14ac:dyDescent="0.2">
      <c r="A102" s="115"/>
      <c r="B102" s="9"/>
      <c r="C102" s="9"/>
      <c r="D102" s="9"/>
      <c r="E102" s="17"/>
      <c r="F102" s="14"/>
      <c r="G102" s="11"/>
      <c r="H102" s="11"/>
      <c r="J102" s="26"/>
      <c r="K102" s="26"/>
      <c r="L102" s="26"/>
      <c r="M102" s="27"/>
      <c r="N102" s="27"/>
      <c r="O102" s="28"/>
      <c r="P102" s="28"/>
      <c r="Q102" s="28"/>
      <c r="R102" s="27"/>
      <c r="S102" s="33" t="s">
        <v>186</v>
      </c>
      <c r="T102" s="34" t="s">
        <v>124</v>
      </c>
      <c r="U102" s="35">
        <v>0.12</v>
      </c>
      <c r="V102" s="36">
        <v>1</v>
      </c>
      <c r="W102" s="35">
        <f t="shared" si="16"/>
        <v>0.12</v>
      </c>
      <c r="X102" s="124"/>
      <c r="Y102" s="48"/>
      <c r="Z102" s="49"/>
      <c r="AA102" s="49"/>
      <c r="AB102" s="49"/>
      <c r="AC102" s="49"/>
      <c r="AD102" s="49"/>
      <c r="AE102" s="49"/>
    </row>
    <row r="103" spans="1:31" s="2" customFormat="1" x14ac:dyDescent="0.2">
      <c r="A103" s="115"/>
      <c r="B103" s="9"/>
      <c r="C103" s="9"/>
      <c r="D103" s="9"/>
      <c r="E103" s="17"/>
      <c r="F103" s="18"/>
      <c r="G103" s="10"/>
      <c r="H103" s="8"/>
      <c r="I103" s="14"/>
      <c r="J103" s="22"/>
      <c r="K103" s="22"/>
      <c r="L103" s="22"/>
      <c r="M103" s="23"/>
      <c r="N103" s="23"/>
      <c r="O103" s="24"/>
      <c r="P103" s="25"/>
      <c r="Q103" s="32"/>
      <c r="R103" s="23"/>
      <c r="S103" s="33" t="s">
        <v>171</v>
      </c>
      <c r="T103" s="34" t="s">
        <v>117</v>
      </c>
      <c r="U103" s="35">
        <f>VLOOKUP(T103,[1]冲压工序费!B:C,2,0)</f>
        <v>0.15</v>
      </c>
      <c r="V103" s="36">
        <v>1</v>
      </c>
      <c r="W103" s="35">
        <f t="shared" ref="W103:W106" si="17">U103*V103</f>
        <v>0.15</v>
      </c>
      <c r="X103" s="124"/>
      <c r="Y103" s="48"/>
      <c r="Z103" s="49"/>
      <c r="AA103" s="49"/>
      <c r="AB103" s="49"/>
      <c r="AC103" s="49"/>
      <c r="AD103" s="49"/>
      <c r="AE103" s="49"/>
    </row>
    <row r="104" spans="1:31" s="2" customFormat="1" x14ac:dyDescent="0.2">
      <c r="A104" s="115"/>
      <c r="B104" s="9"/>
      <c r="C104" s="9"/>
      <c r="D104" s="9"/>
      <c r="E104" s="17"/>
      <c r="F104" s="18"/>
      <c r="G104" s="10"/>
      <c r="H104" s="8"/>
      <c r="I104" s="14"/>
      <c r="J104" s="22"/>
      <c r="K104" s="22"/>
      <c r="L104" s="22"/>
      <c r="M104" s="23"/>
      <c r="N104" s="23"/>
      <c r="O104" s="24"/>
      <c r="P104" s="25"/>
      <c r="Q104" s="32"/>
      <c r="R104" s="23"/>
      <c r="S104" s="37" t="s">
        <v>155</v>
      </c>
      <c r="T104" s="34" t="s">
        <v>117</v>
      </c>
      <c r="U104" s="35">
        <f>VLOOKUP(T104,[1]冲压工序费!B:C,2,0)</f>
        <v>0.15</v>
      </c>
      <c r="V104" s="36">
        <v>1</v>
      </c>
      <c r="W104" s="35">
        <f t="shared" si="17"/>
        <v>0.15</v>
      </c>
      <c r="X104" s="124"/>
      <c r="Y104" s="48"/>
      <c r="Z104" s="49"/>
      <c r="AA104" s="49"/>
      <c r="AB104" s="49"/>
      <c r="AC104" s="49"/>
      <c r="AD104" s="49"/>
      <c r="AE104" s="49"/>
    </row>
    <row r="105" spans="1:31" s="2" customFormat="1" x14ac:dyDescent="0.2">
      <c r="A105" s="115"/>
      <c r="B105" s="9"/>
      <c r="C105" s="9"/>
      <c r="D105" s="9"/>
      <c r="E105" s="17"/>
      <c r="F105" s="18"/>
      <c r="G105" s="10"/>
      <c r="H105" s="8"/>
      <c r="I105" s="14"/>
      <c r="J105" s="22"/>
      <c r="K105" s="22"/>
      <c r="L105" s="22"/>
      <c r="M105" s="23"/>
      <c r="N105" s="23"/>
      <c r="O105" s="24"/>
      <c r="P105" s="25"/>
      <c r="Q105" s="32"/>
      <c r="R105" s="23"/>
      <c r="S105" s="37" t="s">
        <v>187</v>
      </c>
      <c r="T105" s="34" t="s">
        <v>176</v>
      </c>
      <c r="U105" s="35">
        <f>VLOOKUP(T105,[1]冲压工序费!B:C,2,0)</f>
        <v>0.03</v>
      </c>
      <c r="V105" s="36">
        <v>1</v>
      </c>
      <c r="W105" s="35">
        <f t="shared" si="16"/>
        <v>0.03</v>
      </c>
      <c r="X105" s="124"/>
      <c r="Y105" s="48"/>
      <c r="Z105" s="49"/>
      <c r="AA105" s="49"/>
      <c r="AB105" s="49"/>
      <c r="AC105" s="49"/>
      <c r="AD105" s="49"/>
      <c r="AE105" s="49"/>
    </row>
    <row r="106" spans="1:31" s="2" customFormat="1" x14ac:dyDescent="0.2">
      <c r="A106" s="115"/>
      <c r="B106" s="9"/>
      <c r="C106" s="9"/>
      <c r="D106" s="9"/>
      <c r="E106" s="17"/>
      <c r="F106" s="18"/>
      <c r="G106" s="10"/>
      <c r="H106" s="8"/>
      <c r="I106" s="14"/>
      <c r="J106" s="22"/>
      <c r="K106" s="22"/>
      <c r="L106" s="22"/>
      <c r="M106" s="23"/>
      <c r="N106" s="23"/>
      <c r="O106" s="24"/>
      <c r="P106" s="25"/>
      <c r="Q106" s="32"/>
      <c r="R106" s="23"/>
      <c r="S106" s="37" t="s">
        <v>143</v>
      </c>
      <c r="T106" s="34" t="s">
        <v>188</v>
      </c>
      <c r="U106" s="35">
        <f>VLOOKUP(T106,[1]冲压工序费!B:C,2,0)</f>
        <v>7.0000000000000007E-2</v>
      </c>
      <c r="V106" s="36">
        <v>1</v>
      </c>
      <c r="W106" s="35">
        <f t="shared" si="17"/>
        <v>7.0000000000000007E-2</v>
      </c>
      <c r="X106" s="124"/>
      <c r="Y106" s="48"/>
      <c r="Z106" s="49"/>
      <c r="AA106" s="49"/>
      <c r="AB106" s="49"/>
      <c r="AC106" s="49"/>
      <c r="AD106" s="49"/>
      <c r="AE106" s="49"/>
    </row>
    <row r="107" spans="1:31" s="2" customFormat="1" x14ac:dyDescent="0.2">
      <c r="A107" s="115"/>
      <c r="B107" s="9"/>
      <c r="C107" s="9"/>
      <c r="D107" s="9"/>
      <c r="E107" s="17"/>
      <c r="F107" s="18"/>
      <c r="G107" s="10"/>
      <c r="H107" s="8"/>
      <c r="I107" s="14"/>
      <c r="J107" s="22"/>
      <c r="K107" s="22"/>
      <c r="L107" s="22"/>
      <c r="M107" s="23"/>
      <c r="N107" s="23"/>
      <c r="O107" s="24"/>
      <c r="P107" s="25"/>
      <c r="Q107" s="32"/>
      <c r="R107" s="23"/>
      <c r="S107" s="33" t="s">
        <v>189</v>
      </c>
      <c r="T107" s="34" t="s">
        <v>188</v>
      </c>
      <c r="U107" s="35">
        <f>VLOOKUP(T107,[1]冲压工序费!B:C,2,0)</f>
        <v>7.0000000000000007E-2</v>
      </c>
      <c r="V107" s="36">
        <v>1</v>
      </c>
      <c r="W107" s="35">
        <f>U107/V107</f>
        <v>7.0000000000000007E-2</v>
      </c>
      <c r="X107" s="124"/>
      <c r="Y107" s="48"/>
      <c r="Z107" s="49"/>
      <c r="AA107" s="49"/>
      <c r="AB107" s="49"/>
      <c r="AC107" s="49"/>
      <c r="AD107" s="49"/>
      <c r="AE107" s="49"/>
    </row>
    <row r="108" spans="1:31" s="2" customFormat="1" x14ac:dyDescent="0.2">
      <c r="A108" s="116"/>
      <c r="B108" s="13"/>
      <c r="C108" s="13"/>
      <c r="D108" s="13"/>
      <c r="E108" s="15"/>
      <c r="F108" s="14" t="s">
        <v>125</v>
      </c>
      <c r="G108" s="11"/>
      <c r="H108" s="14"/>
      <c r="I108" s="14"/>
      <c r="J108" s="11"/>
      <c r="K108" s="11"/>
      <c r="L108" s="11"/>
      <c r="M108" s="11"/>
      <c r="N108" s="11"/>
      <c r="O108" s="11"/>
      <c r="P108" s="11"/>
      <c r="Q108" s="11"/>
      <c r="R108" s="27">
        <f>SUM(R101:R107)</f>
        <v>5.8279990337500003</v>
      </c>
      <c r="S108" s="110" t="s">
        <v>126</v>
      </c>
      <c r="T108" s="110"/>
      <c r="U108" s="110"/>
      <c r="V108" s="110"/>
      <c r="W108" s="38">
        <f>SUM(W101:W107)</f>
        <v>0.74</v>
      </c>
      <c r="X108" s="124"/>
      <c r="Y108" s="50"/>
      <c r="Z108" s="51"/>
      <c r="AA108" s="51"/>
      <c r="AB108" s="51"/>
      <c r="AC108" s="51"/>
      <c r="AD108" s="51"/>
      <c r="AE108" s="51"/>
    </row>
    <row r="109" spans="1:31" s="2" customFormat="1" ht="42.75" x14ac:dyDescent="0.2">
      <c r="A109" s="114">
        <v>19</v>
      </c>
      <c r="B109" s="7" t="s">
        <v>72</v>
      </c>
      <c r="C109" s="7" t="s">
        <v>73</v>
      </c>
      <c r="D109" s="7" t="s">
        <v>196</v>
      </c>
      <c r="E109" s="16"/>
      <c r="F109" s="10" t="s">
        <v>72</v>
      </c>
      <c r="G109" s="10" t="s">
        <v>197</v>
      </c>
      <c r="H109" s="8">
        <v>1</v>
      </c>
      <c r="I109" s="18" t="s">
        <v>115</v>
      </c>
      <c r="J109" s="22">
        <v>69</v>
      </c>
      <c r="K109" s="22">
        <v>39</v>
      </c>
      <c r="L109" s="22">
        <v>4</v>
      </c>
      <c r="M109" s="23">
        <v>4.87</v>
      </c>
      <c r="N109" s="23">
        <v>2.5</v>
      </c>
      <c r="O109" s="24">
        <f>J109*K109*L109*0.00000785</f>
        <v>8.44974E-2</v>
      </c>
      <c r="P109" s="25">
        <v>3.5900000000000001E-2</v>
      </c>
      <c r="Q109" s="32">
        <f>O109-P109</f>
        <v>4.8597399999999999E-2</v>
      </c>
      <c r="R109" s="23">
        <f>M109*O109-N109*Q109</f>
        <v>0.29000883799999999</v>
      </c>
      <c r="S109" s="33" t="s">
        <v>116</v>
      </c>
      <c r="T109" s="34" t="s">
        <v>136</v>
      </c>
      <c r="U109" s="35">
        <v>7.0000000000000007E-2</v>
      </c>
      <c r="V109" s="36">
        <v>1</v>
      </c>
      <c r="W109" s="35">
        <f t="shared" ref="W109:W112" si="18">U109*V109</f>
        <v>7.0000000000000007E-2</v>
      </c>
      <c r="X109" s="124">
        <v>1.18</v>
      </c>
      <c r="Y109" s="45">
        <f>(R109+W113)*X109+R111*1.03</f>
        <v>0.50741042883999998</v>
      </c>
      <c r="Z109" s="46" t="s">
        <v>118</v>
      </c>
      <c r="AA109" s="52" t="e">
        <f>成卓定价!#REF!</f>
        <v>#REF!</v>
      </c>
      <c r="AB109" s="46"/>
      <c r="AC109" s="46"/>
      <c r="AD109" s="46"/>
      <c r="AE109" s="46"/>
    </row>
    <row r="110" spans="1:31" s="2" customFormat="1" x14ac:dyDescent="0.2">
      <c r="A110" s="115"/>
      <c r="B110" s="9"/>
      <c r="C110" s="9"/>
      <c r="D110" s="9"/>
      <c r="E110" s="17"/>
      <c r="F110" s="18"/>
      <c r="G110" s="10"/>
      <c r="H110" s="11"/>
      <c r="I110" s="14"/>
      <c r="J110" s="26"/>
      <c r="K110" s="26"/>
      <c r="L110" s="26"/>
      <c r="M110" s="27"/>
      <c r="N110" s="27"/>
      <c r="O110" s="28"/>
      <c r="P110" s="28"/>
      <c r="Q110" s="28"/>
      <c r="R110" s="27"/>
      <c r="S110" s="37" t="s">
        <v>144</v>
      </c>
      <c r="T110" s="34" t="s">
        <v>136</v>
      </c>
      <c r="U110" s="35">
        <v>7.0000000000000007E-2</v>
      </c>
      <c r="V110" s="36">
        <v>1</v>
      </c>
      <c r="W110" s="35">
        <f t="shared" si="18"/>
        <v>7.0000000000000007E-2</v>
      </c>
      <c r="X110" s="124"/>
      <c r="Y110" s="48"/>
      <c r="Z110" s="49"/>
      <c r="AA110" s="49"/>
      <c r="AB110" s="49"/>
      <c r="AC110" s="49"/>
      <c r="AD110" s="49"/>
      <c r="AE110" s="49"/>
    </row>
    <row r="111" spans="1:31" s="2" customFormat="1" x14ac:dyDescent="0.2">
      <c r="A111" s="115"/>
      <c r="B111" s="9"/>
      <c r="C111" s="9"/>
      <c r="D111" s="9"/>
      <c r="E111" s="17"/>
      <c r="F111" s="12"/>
      <c r="G111" s="12"/>
      <c r="H111" s="8"/>
      <c r="I111" s="12"/>
      <c r="J111" s="22"/>
      <c r="K111" s="22"/>
      <c r="L111" s="22"/>
      <c r="M111" s="23"/>
      <c r="N111" s="23"/>
      <c r="O111" s="24"/>
      <c r="P111" s="25"/>
      <c r="Q111" s="32"/>
      <c r="R111" s="23">
        <f>H111*M111</f>
        <v>0</v>
      </c>
      <c r="S111" s="33"/>
      <c r="T111" s="34"/>
      <c r="U111" s="35"/>
      <c r="V111" s="43"/>
      <c r="W111" s="35">
        <f t="shared" si="18"/>
        <v>0</v>
      </c>
      <c r="X111" s="124"/>
      <c r="Y111" s="48"/>
      <c r="Z111" s="49"/>
      <c r="AA111" s="49"/>
      <c r="AB111" s="49"/>
      <c r="AC111" s="49"/>
      <c r="AD111" s="49"/>
      <c r="AE111" s="49"/>
    </row>
    <row r="112" spans="1:31" s="2" customFormat="1" x14ac:dyDescent="0.2">
      <c r="A112" s="115"/>
      <c r="B112" s="9"/>
      <c r="C112" s="9"/>
      <c r="D112" s="9"/>
      <c r="E112" s="17"/>
      <c r="F112" s="12"/>
      <c r="G112" s="12"/>
      <c r="H112" s="8"/>
      <c r="I112" s="12"/>
      <c r="J112" s="22"/>
      <c r="K112" s="22"/>
      <c r="L112" s="22"/>
      <c r="M112" s="23"/>
      <c r="N112" s="23"/>
      <c r="O112" s="24"/>
      <c r="P112" s="25"/>
      <c r="Q112" s="32"/>
      <c r="R112" s="23"/>
      <c r="S112" s="33"/>
      <c r="T112" s="34"/>
      <c r="U112" s="35"/>
      <c r="V112" s="36"/>
      <c r="W112" s="35">
        <f t="shared" si="18"/>
        <v>0</v>
      </c>
      <c r="X112" s="124"/>
      <c r="Y112" s="48"/>
      <c r="Z112" s="49"/>
      <c r="AA112" s="49"/>
      <c r="AB112" s="49"/>
      <c r="AC112" s="49"/>
      <c r="AD112" s="49"/>
      <c r="AE112" s="49"/>
    </row>
    <row r="113" spans="1:31" s="2" customFormat="1" x14ac:dyDescent="0.2">
      <c r="A113" s="116"/>
      <c r="B113" s="13"/>
      <c r="C113" s="13"/>
      <c r="D113" s="13"/>
      <c r="E113" s="15"/>
      <c r="F113" s="14" t="s">
        <v>125</v>
      </c>
      <c r="G113" s="11"/>
      <c r="H113" s="14"/>
      <c r="I113" s="14"/>
      <c r="J113" s="11"/>
      <c r="K113" s="11"/>
      <c r="L113" s="11"/>
      <c r="M113" s="11"/>
      <c r="N113" s="11"/>
      <c r="O113" s="11"/>
      <c r="P113" s="11"/>
      <c r="Q113" s="11"/>
      <c r="R113" s="27">
        <f>SUM(R109:R112)</f>
        <v>0.29000883799999999</v>
      </c>
      <c r="S113" s="110" t="s">
        <v>126</v>
      </c>
      <c r="T113" s="110"/>
      <c r="U113" s="110"/>
      <c r="V113" s="110"/>
      <c r="W113" s="38">
        <f>SUM(W109:W112)</f>
        <v>0.14000000000000001</v>
      </c>
      <c r="X113" s="124"/>
      <c r="Y113" s="50"/>
      <c r="Z113" s="51"/>
      <c r="AA113" s="51"/>
      <c r="AB113" s="51"/>
      <c r="AC113" s="51"/>
      <c r="AD113" s="51"/>
      <c r="AE113" s="51"/>
    </row>
    <row r="114" spans="1:31" s="2" customFormat="1" ht="42.75" x14ac:dyDescent="0.2">
      <c r="A114" s="114">
        <v>20</v>
      </c>
      <c r="B114" s="7" t="s">
        <v>75</v>
      </c>
      <c r="C114" s="7" t="s">
        <v>76</v>
      </c>
      <c r="D114" s="7" t="s">
        <v>198</v>
      </c>
      <c r="E114" s="16"/>
      <c r="F114" s="10" t="s">
        <v>75</v>
      </c>
      <c r="G114" s="10" t="s">
        <v>199</v>
      </c>
      <c r="H114" s="8">
        <v>1</v>
      </c>
      <c r="I114" s="18" t="s">
        <v>170</v>
      </c>
      <c r="J114" s="22">
        <v>284</v>
      </c>
      <c r="K114" s="22">
        <f>88+9</f>
        <v>97</v>
      </c>
      <c r="L114" s="22">
        <v>2.5</v>
      </c>
      <c r="M114" s="23">
        <v>5.83</v>
      </c>
      <c r="N114" s="23">
        <v>2.5</v>
      </c>
      <c r="O114" s="24">
        <f>J114*K114*L114*0.00000785</f>
        <v>0.54062949999999999</v>
      </c>
      <c r="P114" s="25">
        <v>0.2944</v>
      </c>
      <c r="Q114" s="32">
        <f>O114-P114</f>
        <v>0.24622949999999999</v>
      </c>
      <c r="R114" s="23">
        <f>M114*O114-N114*Q114</f>
        <v>2.536296235</v>
      </c>
      <c r="S114" s="33" t="s">
        <v>116</v>
      </c>
      <c r="T114" s="34" t="s">
        <v>117</v>
      </c>
      <c r="U114" s="35">
        <f>VLOOKUP(T114,[1]冲压工序费!B:C,2,0)</f>
        <v>0.15</v>
      </c>
      <c r="V114" s="36">
        <v>1</v>
      </c>
      <c r="W114" s="35">
        <f>U114/V114</f>
        <v>0.15</v>
      </c>
      <c r="X114" s="124">
        <v>1.1200000000000001</v>
      </c>
      <c r="Y114" s="45">
        <f>(R114+W120)*X114+R116*1.03</f>
        <v>3.2998517831999998</v>
      </c>
      <c r="Z114" s="46" t="s">
        <v>118</v>
      </c>
      <c r="AA114" s="52" t="e">
        <f>成卓定价!#REF!</f>
        <v>#REF!</v>
      </c>
      <c r="AB114" s="46" t="s">
        <v>192</v>
      </c>
      <c r="AC114" s="46"/>
      <c r="AD114" s="46"/>
      <c r="AE114" s="46"/>
    </row>
    <row r="115" spans="1:31" s="2" customFormat="1" x14ac:dyDescent="0.2">
      <c r="A115" s="115"/>
      <c r="B115" s="9"/>
      <c r="C115" s="9"/>
      <c r="D115" s="9"/>
      <c r="E115" s="17"/>
      <c r="F115" s="14"/>
      <c r="G115" s="11"/>
      <c r="H115" s="11"/>
      <c r="J115" s="26"/>
      <c r="K115" s="26"/>
      <c r="L115" s="26"/>
      <c r="M115" s="27"/>
      <c r="N115" s="27"/>
      <c r="O115" s="28"/>
      <c r="P115" s="28"/>
      <c r="Q115" s="28"/>
      <c r="R115" s="27"/>
      <c r="S115" s="33" t="s">
        <v>129</v>
      </c>
      <c r="T115" s="34" t="s">
        <v>136</v>
      </c>
      <c r="U115" s="35">
        <v>7.0000000000000007E-2</v>
      </c>
      <c r="V115" s="36">
        <v>1</v>
      </c>
      <c r="W115" s="35">
        <f>U115/V115</f>
        <v>7.0000000000000007E-2</v>
      </c>
      <c r="X115" s="124"/>
      <c r="Y115" s="48"/>
      <c r="Z115" s="49"/>
      <c r="AA115" s="49"/>
      <c r="AB115" s="49"/>
      <c r="AC115" s="49"/>
      <c r="AD115" s="49"/>
      <c r="AE115" s="49"/>
    </row>
    <row r="116" spans="1:31" s="2" customFormat="1" x14ac:dyDescent="0.2">
      <c r="A116" s="115"/>
      <c r="B116" s="9"/>
      <c r="C116" s="9"/>
      <c r="D116" s="9"/>
      <c r="E116" s="17"/>
      <c r="F116" s="18"/>
      <c r="G116" s="10"/>
      <c r="H116" s="8"/>
      <c r="I116" s="14"/>
      <c r="J116" s="22"/>
      <c r="K116" s="22"/>
      <c r="L116" s="22"/>
      <c r="M116" s="23"/>
      <c r="N116" s="23"/>
      <c r="O116" s="24"/>
      <c r="P116" s="25"/>
      <c r="Q116" s="32"/>
      <c r="R116" s="23"/>
      <c r="S116" s="33" t="s">
        <v>123</v>
      </c>
      <c r="T116" s="34" t="s">
        <v>124</v>
      </c>
      <c r="U116" s="35">
        <v>0.12</v>
      </c>
      <c r="V116" s="36">
        <v>1</v>
      </c>
      <c r="W116" s="35">
        <f t="shared" ref="W116:W126" si="19">U116*V116</f>
        <v>0.12</v>
      </c>
      <c r="X116" s="124"/>
      <c r="Y116" s="48"/>
      <c r="Z116" s="49"/>
      <c r="AA116" s="49"/>
      <c r="AB116" s="49"/>
      <c r="AC116" s="49"/>
      <c r="AD116" s="49"/>
      <c r="AE116" s="49"/>
    </row>
    <row r="117" spans="1:31" s="2" customFormat="1" x14ac:dyDescent="0.2">
      <c r="A117" s="115"/>
      <c r="B117" s="9"/>
      <c r="C117" s="9"/>
      <c r="D117" s="9"/>
      <c r="E117" s="17"/>
      <c r="F117" s="18"/>
      <c r="G117" s="10"/>
      <c r="H117" s="8"/>
      <c r="I117" s="14"/>
      <c r="J117" s="22"/>
      <c r="K117" s="22"/>
      <c r="L117" s="22"/>
      <c r="M117" s="23"/>
      <c r="N117" s="23"/>
      <c r="O117" s="24"/>
      <c r="P117" s="25"/>
      <c r="Q117" s="32"/>
      <c r="R117" s="23"/>
      <c r="S117" s="33" t="s">
        <v>129</v>
      </c>
      <c r="T117" s="34" t="s">
        <v>136</v>
      </c>
      <c r="U117" s="35">
        <v>7.0000000000000007E-2</v>
      </c>
      <c r="V117" s="36">
        <v>1</v>
      </c>
      <c r="W117" s="35">
        <f t="shared" si="19"/>
        <v>7.0000000000000007E-2</v>
      </c>
      <c r="X117" s="124"/>
      <c r="Y117" s="48"/>
      <c r="Z117" s="49"/>
      <c r="AA117" s="49"/>
      <c r="AB117" s="49"/>
      <c r="AC117" s="49"/>
      <c r="AD117" s="49"/>
      <c r="AE117" s="49"/>
    </row>
    <row r="118" spans="1:31" s="2" customFormat="1" x14ac:dyDescent="0.2">
      <c r="A118" s="115"/>
      <c r="B118" s="9"/>
      <c r="C118" s="9"/>
      <c r="D118" s="9"/>
      <c r="E118" s="17"/>
      <c r="F118" s="18"/>
      <c r="G118" s="10"/>
      <c r="H118" s="8"/>
      <c r="I118" s="14"/>
      <c r="J118" s="22"/>
      <c r="K118" s="22"/>
      <c r="L118" s="22"/>
      <c r="M118" s="23"/>
      <c r="N118" s="23"/>
      <c r="O118" s="24"/>
      <c r="P118" s="25"/>
      <c r="Q118" s="32"/>
      <c r="R118" s="23"/>
      <c r="S118" s="33"/>
      <c r="T118" s="34"/>
      <c r="U118" s="35"/>
      <c r="V118" s="43"/>
      <c r="W118" s="35"/>
      <c r="X118" s="124"/>
      <c r="Y118" s="48"/>
      <c r="Z118" s="49"/>
      <c r="AA118" s="49"/>
      <c r="AB118" s="49"/>
      <c r="AC118" s="49"/>
      <c r="AD118" s="49"/>
      <c r="AE118" s="49"/>
    </row>
    <row r="119" spans="1:31" s="2" customFormat="1" x14ac:dyDescent="0.2">
      <c r="A119" s="115"/>
      <c r="B119" s="9"/>
      <c r="C119" s="9"/>
      <c r="D119" s="9"/>
      <c r="E119" s="17"/>
      <c r="F119" s="18"/>
      <c r="G119" s="10"/>
      <c r="H119" s="8"/>
      <c r="I119" s="14"/>
      <c r="J119" s="22"/>
      <c r="K119" s="22"/>
      <c r="L119" s="22"/>
      <c r="M119" s="23"/>
      <c r="N119" s="23"/>
      <c r="O119" s="24"/>
      <c r="P119" s="25"/>
      <c r="Q119" s="32"/>
      <c r="R119" s="23"/>
      <c r="S119" s="33"/>
      <c r="T119" s="34"/>
      <c r="U119" s="35"/>
      <c r="V119" s="43"/>
      <c r="W119" s="35"/>
      <c r="X119" s="124"/>
      <c r="Y119" s="48"/>
      <c r="Z119" s="49"/>
      <c r="AA119" s="49"/>
      <c r="AB119" s="49"/>
      <c r="AC119" s="49"/>
      <c r="AD119" s="49"/>
      <c r="AE119" s="49"/>
    </row>
    <row r="120" spans="1:31" s="2" customFormat="1" x14ac:dyDescent="0.2">
      <c r="A120" s="116"/>
      <c r="B120" s="13"/>
      <c r="C120" s="13"/>
      <c r="D120" s="13"/>
      <c r="E120" s="15"/>
      <c r="F120" s="14" t="s">
        <v>125</v>
      </c>
      <c r="G120" s="11"/>
      <c r="H120" s="14"/>
      <c r="I120" s="14"/>
      <c r="J120" s="11"/>
      <c r="K120" s="11"/>
      <c r="L120" s="11"/>
      <c r="M120" s="11"/>
      <c r="N120" s="11"/>
      <c r="O120" s="11"/>
      <c r="P120" s="11"/>
      <c r="Q120" s="11"/>
      <c r="R120" s="27">
        <f>SUM(R114:R119)</f>
        <v>2.536296235</v>
      </c>
      <c r="S120" s="110" t="s">
        <v>126</v>
      </c>
      <c r="T120" s="110"/>
      <c r="U120" s="110"/>
      <c r="V120" s="110"/>
      <c r="W120" s="38">
        <f>SUM(W114:W119)</f>
        <v>0.41</v>
      </c>
      <c r="X120" s="124"/>
      <c r="Y120" s="50"/>
      <c r="Z120" s="51"/>
      <c r="AA120" s="51"/>
      <c r="AB120" s="51"/>
      <c r="AC120" s="51"/>
      <c r="AD120" s="51"/>
      <c r="AE120" s="51"/>
    </row>
    <row r="121" spans="1:31" s="3" customFormat="1" ht="42.75" x14ac:dyDescent="0.2">
      <c r="A121" s="117">
        <v>21</v>
      </c>
      <c r="B121" s="54" t="s">
        <v>80</v>
      </c>
      <c r="C121" s="54" t="s">
        <v>80</v>
      </c>
      <c r="D121" s="54" t="s">
        <v>200</v>
      </c>
      <c r="E121" s="55"/>
      <c r="F121" s="56" t="s">
        <v>80</v>
      </c>
      <c r="G121" s="57" t="s">
        <v>200</v>
      </c>
      <c r="H121" s="58">
        <v>1</v>
      </c>
      <c r="I121" s="67" t="s">
        <v>148</v>
      </c>
      <c r="J121" s="68">
        <f>176+9</f>
        <v>185</v>
      </c>
      <c r="K121" s="68">
        <f>65+9</f>
        <v>74</v>
      </c>
      <c r="L121" s="68">
        <v>3</v>
      </c>
      <c r="M121" s="69">
        <v>5.13</v>
      </c>
      <c r="N121" s="69">
        <v>2.5</v>
      </c>
      <c r="O121" s="70">
        <f>J121*K121*L121*0.00000785</f>
        <v>0.32239950000000001</v>
      </c>
      <c r="P121" s="71">
        <v>0.1913</v>
      </c>
      <c r="Q121" s="75">
        <f>O121-P121</f>
        <v>0.13109950000000001</v>
      </c>
      <c r="R121" s="69">
        <f>M121*O121-N121*Q121</f>
        <v>1.3261606850000001</v>
      </c>
      <c r="S121" s="37" t="s">
        <v>140</v>
      </c>
      <c r="T121" s="76" t="s">
        <v>124</v>
      </c>
      <c r="U121" s="35">
        <v>0.12</v>
      </c>
      <c r="V121" s="77">
        <v>1</v>
      </c>
      <c r="W121" s="78">
        <f t="shared" si="19"/>
        <v>0.12</v>
      </c>
      <c r="X121" s="130">
        <v>1.1200000000000001</v>
      </c>
      <c r="Y121" s="80">
        <f>(R121+W127)*X121+R124*1.03</f>
        <v>2.3690999671999999</v>
      </c>
      <c r="Z121" s="81" t="s">
        <v>141</v>
      </c>
      <c r="AA121" s="81" t="e">
        <f>成卓定价!#REF!</f>
        <v>#REF!</v>
      </c>
      <c r="AB121" s="81" t="s">
        <v>201</v>
      </c>
      <c r="AC121" s="82" t="s">
        <v>78</v>
      </c>
      <c r="AD121" s="82" t="s">
        <v>78</v>
      </c>
      <c r="AE121" s="82" t="s">
        <v>202</v>
      </c>
    </row>
    <row r="122" spans="1:31" s="3" customFormat="1" x14ac:dyDescent="0.2">
      <c r="A122" s="118"/>
      <c r="B122" s="60"/>
      <c r="C122" s="59"/>
      <c r="D122" s="59"/>
      <c r="E122" s="60"/>
      <c r="F122" s="61"/>
      <c r="G122" s="61"/>
      <c r="H122" s="62"/>
      <c r="I122" s="66"/>
      <c r="J122" s="72"/>
      <c r="K122" s="72"/>
      <c r="L122" s="72"/>
      <c r="M122" s="73"/>
      <c r="N122" s="73"/>
      <c r="O122" s="74"/>
      <c r="P122" s="74"/>
      <c r="Q122" s="74"/>
      <c r="R122" s="73"/>
      <c r="S122" s="37" t="s">
        <v>203</v>
      </c>
      <c r="T122" s="76" t="s">
        <v>136</v>
      </c>
      <c r="U122" s="35">
        <v>7.0000000000000007E-2</v>
      </c>
      <c r="V122" s="77">
        <v>1</v>
      </c>
      <c r="W122" s="78">
        <f t="shared" si="19"/>
        <v>7.0000000000000007E-2</v>
      </c>
      <c r="X122" s="130"/>
      <c r="Y122" s="83"/>
      <c r="Z122" s="84"/>
      <c r="AA122" s="84"/>
      <c r="AB122" s="84"/>
      <c r="AC122" s="84"/>
      <c r="AD122" s="84"/>
      <c r="AE122" s="84"/>
    </row>
    <row r="123" spans="1:31" s="3" customFormat="1" x14ac:dyDescent="0.2">
      <c r="A123" s="118"/>
      <c r="B123" s="60"/>
      <c r="C123" s="59"/>
      <c r="D123" s="59"/>
      <c r="E123" s="60"/>
      <c r="F123" s="61"/>
      <c r="G123" s="61"/>
      <c r="H123" s="62"/>
      <c r="I123" s="66"/>
      <c r="J123" s="72"/>
      <c r="K123" s="72"/>
      <c r="L123" s="72"/>
      <c r="M123" s="73"/>
      <c r="N123" s="73"/>
      <c r="O123" s="74"/>
      <c r="P123" s="74"/>
      <c r="Q123" s="74"/>
      <c r="R123" s="73"/>
      <c r="S123" s="37" t="s">
        <v>204</v>
      </c>
      <c r="T123" s="76" t="s">
        <v>172</v>
      </c>
      <c r="U123" s="78">
        <f>VLOOKUP(T123,[1]冲压工序费!B:C,2,0)</f>
        <v>0.04</v>
      </c>
      <c r="V123" s="77">
        <v>1</v>
      </c>
      <c r="W123" s="78">
        <f t="shared" si="19"/>
        <v>0.04</v>
      </c>
      <c r="X123" s="130"/>
      <c r="Y123" s="83"/>
      <c r="Z123" s="84"/>
      <c r="AA123" s="84"/>
      <c r="AB123" s="84"/>
      <c r="AC123" s="84"/>
      <c r="AD123" s="84"/>
      <c r="AE123" s="84"/>
    </row>
    <row r="124" spans="1:31" s="3" customFormat="1" x14ac:dyDescent="0.2">
      <c r="A124" s="118"/>
      <c r="B124" s="60"/>
      <c r="C124" s="59"/>
      <c r="D124" s="59"/>
      <c r="E124" s="60"/>
      <c r="F124" s="18" t="s">
        <v>153</v>
      </c>
      <c r="G124" s="10" t="s">
        <v>154</v>
      </c>
      <c r="H124" s="8">
        <v>2</v>
      </c>
      <c r="I124" s="12"/>
      <c r="J124" s="22"/>
      <c r="K124" s="22"/>
      <c r="L124" s="22"/>
      <c r="M124" s="23">
        <v>0.13</v>
      </c>
      <c r="N124" s="23"/>
      <c r="O124" s="24"/>
      <c r="P124" s="25">
        <v>9.7000000000000003E-3</v>
      </c>
      <c r="Q124" s="32"/>
      <c r="R124" s="23">
        <f>H124*M124</f>
        <v>0.26</v>
      </c>
      <c r="S124" s="37" t="s">
        <v>205</v>
      </c>
      <c r="T124" s="76" t="s">
        <v>130</v>
      </c>
      <c r="U124" s="78">
        <f>VLOOKUP(T124,[1]冲压工序费!B:C,2,0)</f>
        <v>0.08</v>
      </c>
      <c r="V124" s="77">
        <v>1</v>
      </c>
      <c r="W124" s="78">
        <f t="shared" si="19"/>
        <v>0.08</v>
      </c>
      <c r="X124" s="130"/>
      <c r="Y124" s="83"/>
      <c r="Z124" s="84"/>
      <c r="AA124" s="84"/>
      <c r="AB124" s="84"/>
      <c r="AC124" s="84"/>
      <c r="AD124" s="84"/>
      <c r="AE124" s="84"/>
    </row>
    <row r="125" spans="1:31" s="3" customFormat="1" x14ac:dyDescent="0.2">
      <c r="A125" s="118"/>
      <c r="B125" s="60"/>
      <c r="C125" s="59"/>
      <c r="D125" s="59"/>
      <c r="E125" s="60"/>
      <c r="F125" s="63"/>
      <c r="G125" s="63"/>
      <c r="H125" s="58"/>
      <c r="I125" s="67"/>
      <c r="J125" s="68"/>
      <c r="K125" s="68"/>
      <c r="L125" s="68"/>
      <c r="M125" s="69"/>
      <c r="N125" s="69"/>
      <c r="O125" s="70"/>
      <c r="P125" s="71"/>
      <c r="Q125" s="75"/>
      <c r="R125" s="69"/>
      <c r="S125" s="37" t="s">
        <v>206</v>
      </c>
      <c r="T125" s="76" t="s">
        <v>172</v>
      </c>
      <c r="U125" s="78">
        <f>VLOOKUP(T125,[1]冲压工序费!B:C,2,0)</f>
        <v>0.04</v>
      </c>
      <c r="V125" s="77">
        <v>1</v>
      </c>
      <c r="W125" s="78">
        <f t="shared" si="19"/>
        <v>0.04</v>
      </c>
      <c r="X125" s="130"/>
      <c r="Y125" s="83"/>
      <c r="Z125" s="84"/>
      <c r="AA125" s="84"/>
      <c r="AB125" s="84"/>
      <c r="AC125" s="84"/>
      <c r="AD125" s="84"/>
      <c r="AE125" s="84"/>
    </row>
    <row r="126" spans="1:31" s="3" customFormat="1" x14ac:dyDescent="0.2">
      <c r="A126" s="118"/>
      <c r="B126" s="60"/>
      <c r="C126" s="59"/>
      <c r="D126" s="59"/>
      <c r="E126" s="60"/>
      <c r="F126" s="63"/>
      <c r="G126" s="63"/>
      <c r="H126" s="58"/>
      <c r="I126" s="67"/>
      <c r="J126" s="68"/>
      <c r="K126" s="68"/>
      <c r="L126" s="68"/>
      <c r="M126" s="69"/>
      <c r="N126" s="69"/>
      <c r="O126" s="70"/>
      <c r="P126" s="71"/>
      <c r="Q126" s="75"/>
      <c r="R126" s="69"/>
      <c r="S126" s="37" t="s">
        <v>207</v>
      </c>
      <c r="T126" s="76"/>
      <c r="U126" s="78">
        <v>0.05</v>
      </c>
      <c r="V126" s="77">
        <v>4</v>
      </c>
      <c r="W126" s="78">
        <f t="shared" si="19"/>
        <v>0.2</v>
      </c>
      <c r="X126" s="130"/>
      <c r="Y126" s="83"/>
      <c r="Z126" s="84"/>
      <c r="AA126" s="84"/>
      <c r="AB126" s="84"/>
      <c r="AC126" s="84"/>
      <c r="AD126" s="84"/>
      <c r="AE126" s="84"/>
    </row>
    <row r="127" spans="1:31" s="3" customFormat="1" x14ac:dyDescent="0.2">
      <c r="A127" s="119"/>
      <c r="B127" s="65"/>
      <c r="C127" s="64"/>
      <c r="D127" s="64"/>
      <c r="E127" s="65"/>
      <c r="F127" s="66" t="s">
        <v>145</v>
      </c>
      <c r="G127" s="66"/>
      <c r="H127" s="66"/>
      <c r="I127" s="66"/>
      <c r="J127" s="62"/>
      <c r="K127" s="62"/>
      <c r="L127" s="62"/>
      <c r="M127" s="62"/>
      <c r="N127" s="62"/>
      <c r="O127" s="62"/>
      <c r="P127" s="62"/>
      <c r="Q127" s="62"/>
      <c r="R127" s="73">
        <f>SUM(R121:R125)</f>
        <v>1.5861606850000001</v>
      </c>
      <c r="S127" s="111" t="s">
        <v>146</v>
      </c>
      <c r="T127" s="111"/>
      <c r="U127" s="111"/>
      <c r="V127" s="111"/>
      <c r="W127" s="79">
        <f>SUM(W121:W126)</f>
        <v>0.55000000000000004</v>
      </c>
      <c r="X127" s="130"/>
      <c r="Y127" s="85"/>
      <c r="Z127" s="86"/>
      <c r="AA127" s="86"/>
      <c r="AB127" s="86"/>
      <c r="AC127" s="86"/>
      <c r="AD127" s="86"/>
      <c r="AE127" s="86"/>
    </row>
  </sheetData>
  <autoFilter ref="A2:AE127"/>
  <mergeCells count="89">
    <mergeCell ref="X101:X108"/>
    <mergeCell ref="X109:X113"/>
    <mergeCell ref="X114:X120"/>
    <mergeCell ref="X121:X127"/>
    <mergeCell ref="Y1:Y2"/>
    <mergeCell ref="X70:X74"/>
    <mergeCell ref="X75:X79"/>
    <mergeCell ref="X80:X87"/>
    <mergeCell ref="X88:X92"/>
    <mergeCell ref="X93:X100"/>
    <mergeCell ref="X43:X47"/>
    <mergeCell ref="X48:X52"/>
    <mergeCell ref="X53:X58"/>
    <mergeCell ref="X59:X64"/>
    <mergeCell ref="X65:X69"/>
    <mergeCell ref="X13:X18"/>
    <mergeCell ref="I1:I2"/>
    <mergeCell ref="R1:R2"/>
    <mergeCell ref="X1:X2"/>
    <mergeCell ref="X3:X7"/>
    <mergeCell ref="X8:X12"/>
    <mergeCell ref="J1:L1"/>
    <mergeCell ref="M1:N1"/>
    <mergeCell ref="O1:Q1"/>
    <mergeCell ref="S1:W1"/>
    <mergeCell ref="E19:E20"/>
    <mergeCell ref="E21:E22"/>
    <mergeCell ref="F1:F2"/>
    <mergeCell ref="G1:G2"/>
    <mergeCell ref="H1:H2"/>
    <mergeCell ref="E1:E2"/>
    <mergeCell ref="E3:E7"/>
    <mergeCell ref="E8:E12"/>
    <mergeCell ref="E13:E14"/>
    <mergeCell ref="E15:E17"/>
    <mergeCell ref="A114:A120"/>
    <mergeCell ref="A121:A127"/>
    <mergeCell ref="B1:B2"/>
    <mergeCell ref="C1:C2"/>
    <mergeCell ref="D1:D2"/>
    <mergeCell ref="A80:A87"/>
    <mergeCell ref="A88:A92"/>
    <mergeCell ref="A93:A100"/>
    <mergeCell ref="A101:A108"/>
    <mergeCell ref="A109:A113"/>
    <mergeCell ref="S127:V127"/>
    <mergeCell ref="A1:A2"/>
    <mergeCell ref="A3:A7"/>
    <mergeCell ref="A8:A12"/>
    <mergeCell ref="A13:A18"/>
    <mergeCell ref="A19:A23"/>
    <mergeCell ref="A24:A31"/>
    <mergeCell ref="A32:A37"/>
    <mergeCell ref="A38:A42"/>
    <mergeCell ref="A43:A47"/>
    <mergeCell ref="A48:A52"/>
    <mergeCell ref="A53:A58"/>
    <mergeCell ref="A59:A64"/>
    <mergeCell ref="A65:A69"/>
    <mergeCell ref="A70:A74"/>
    <mergeCell ref="A75:A79"/>
    <mergeCell ref="S92:V92"/>
    <mergeCell ref="S100:V100"/>
    <mergeCell ref="S108:V108"/>
    <mergeCell ref="S113:V113"/>
    <mergeCell ref="S120:V120"/>
    <mergeCell ref="S64:V64"/>
    <mergeCell ref="S69:V69"/>
    <mergeCell ref="S74:V74"/>
    <mergeCell ref="S79:V79"/>
    <mergeCell ref="S87:V87"/>
    <mergeCell ref="S52:V52"/>
    <mergeCell ref="S58:V58"/>
    <mergeCell ref="S7:V7"/>
    <mergeCell ref="S12:V12"/>
    <mergeCell ref="S18:V18"/>
    <mergeCell ref="S23:V23"/>
    <mergeCell ref="S31:V31"/>
    <mergeCell ref="S37:V37"/>
    <mergeCell ref="S42:V42"/>
    <mergeCell ref="AC1:AE1"/>
    <mergeCell ref="Z1:Z2"/>
    <mergeCell ref="AA1:AA2"/>
    <mergeCell ref="AB1:AB2"/>
    <mergeCell ref="S47:V47"/>
    <mergeCell ref="X19:X23"/>
    <mergeCell ref="X24:X31"/>
    <mergeCell ref="X32:X37"/>
    <mergeCell ref="X38:X42"/>
  </mergeCells>
  <phoneticPr fontId="18" type="noConversion"/>
  <conditionalFormatting sqref="J3:L3">
    <cfRule type="duplicateValues" dxfId="130" priority="131"/>
  </conditionalFormatting>
  <conditionalFormatting sqref="J8:L8">
    <cfRule type="duplicateValues" dxfId="129" priority="124"/>
  </conditionalFormatting>
  <conditionalFormatting sqref="J13:K13">
    <cfRule type="duplicateValues" dxfId="128" priority="4"/>
  </conditionalFormatting>
  <conditionalFormatting sqref="L13">
    <cfRule type="duplicateValues" dxfId="127" priority="118"/>
  </conditionalFormatting>
  <conditionalFormatting sqref="J19:L19">
    <cfRule type="duplicateValues" dxfId="126" priority="16"/>
  </conditionalFormatting>
  <conditionalFormatting sqref="J24:L24">
    <cfRule type="duplicateValues" dxfId="125" priority="112"/>
  </conditionalFormatting>
  <conditionalFormatting sqref="J32:L32">
    <cfRule type="duplicateValues" dxfId="124" priority="106"/>
  </conditionalFormatting>
  <conditionalFormatting sqref="J38:L38">
    <cfRule type="duplicateValues" dxfId="123" priority="100"/>
  </conditionalFormatting>
  <conditionalFormatting sqref="J43:L43">
    <cfRule type="duplicateValues" dxfId="122" priority="93"/>
  </conditionalFormatting>
  <conditionalFormatting sqref="J48:L48">
    <cfRule type="duplicateValues" dxfId="121" priority="88"/>
  </conditionalFormatting>
  <conditionalFormatting sqref="J53:L53">
    <cfRule type="duplicateValues" dxfId="120" priority="81"/>
  </conditionalFormatting>
  <conditionalFormatting sqref="J59:L59">
    <cfRule type="duplicateValues" dxfId="119" priority="75"/>
  </conditionalFormatting>
  <conditionalFormatting sqref="J65:L65">
    <cfRule type="duplicateValues" dxfId="118" priority="70"/>
  </conditionalFormatting>
  <conditionalFormatting sqref="J70:L70">
    <cfRule type="duplicateValues" dxfId="117" priority="64"/>
  </conditionalFormatting>
  <conditionalFormatting sqref="J75:L75">
    <cfRule type="duplicateValues" dxfId="116" priority="58"/>
  </conditionalFormatting>
  <conditionalFormatting sqref="J80:L80">
    <cfRule type="duplicateValues" dxfId="115" priority="51"/>
  </conditionalFormatting>
  <conditionalFormatting sqref="J88:L88">
    <cfRule type="duplicateValues" dxfId="114" priority="46"/>
  </conditionalFormatting>
  <conditionalFormatting sqref="J93:K93">
    <cfRule type="duplicateValues" dxfId="113" priority="3"/>
  </conditionalFormatting>
  <conditionalFormatting sqref="L93">
    <cfRule type="duplicateValues" dxfId="112" priority="39"/>
  </conditionalFormatting>
  <conditionalFormatting sqref="J101:K101">
    <cfRule type="duplicateValues" dxfId="111" priority="2"/>
  </conditionalFormatting>
  <conditionalFormatting sqref="L101">
    <cfRule type="duplicateValues" dxfId="110" priority="33"/>
  </conditionalFormatting>
  <conditionalFormatting sqref="J109:L109">
    <cfRule type="duplicateValues" dxfId="109" priority="28"/>
  </conditionalFormatting>
  <conditionalFormatting sqref="J114:L114">
    <cfRule type="duplicateValues" dxfId="108" priority="21"/>
  </conditionalFormatting>
  <conditionalFormatting sqref="J121:L121">
    <cfRule type="duplicateValues" dxfId="107" priority="10"/>
  </conditionalFormatting>
  <conditionalFormatting sqref="J124:L124">
    <cfRule type="duplicateValues" dxfId="106" priority="1"/>
  </conditionalFormatting>
  <conditionalFormatting sqref="A1:A7">
    <cfRule type="duplicateValues" dxfId="105" priority="125"/>
    <cfRule type="duplicateValues" dxfId="104" priority="126"/>
    <cfRule type="duplicateValues" dxfId="103" priority="127"/>
  </conditionalFormatting>
  <conditionalFormatting sqref="A8:A12">
    <cfRule type="duplicateValues" dxfId="102" priority="119"/>
    <cfRule type="duplicateValues" dxfId="101" priority="120"/>
    <cfRule type="duplicateValues" dxfId="100" priority="121"/>
  </conditionalFormatting>
  <conditionalFormatting sqref="A13:A18">
    <cfRule type="duplicateValues" dxfId="99" priority="113"/>
    <cfRule type="duplicateValues" dxfId="98" priority="114"/>
    <cfRule type="duplicateValues" dxfId="97" priority="115"/>
  </conditionalFormatting>
  <conditionalFormatting sqref="A19:A23">
    <cfRule type="duplicateValues" dxfId="96" priority="11"/>
    <cfRule type="duplicateValues" dxfId="95" priority="12"/>
    <cfRule type="duplicateValues" dxfId="94" priority="13"/>
  </conditionalFormatting>
  <conditionalFormatting sqref="A24:A31">
    <cfRule type="duplicateValues" dxfId="93" priority="107"/>
    <cfRule type="duplicateValues" dxfId="92" priority="108"/>
    <cfRule type="duplicateValues" dxfId="91" priority="109"/>
  </conditionalFormatting>
  <conditionalFormatting sqref="A32:A37">
    <cfRule type="duplicateValues" dxfId="90" priority="101"/>
    <cfRule type="duplicateValues" dxfId="89" priority="102"/>
    <cfRule type="duplicateValues" dxfId="88" priority="103"/>
  </conditionalFormatting>
  <conditionalFormatting sqref="A38:A42">
    <cfRule type="duplicateValues" dxfId="87" priority="95"/>
    <cfRule type="duplicateValues" dxfId="86" priority="96"/>
    <cfRule type="duplicateValues" dxfId="85" priority="97"/>
  </conditionalFormatting>
  <conditionalFormatting sqref="A43:A47">
    <cfRule type="duplicateValues" dxfId="84" priority="90"/>
    <cfRule type="duplicateValues" dxfId="83" priority="91"/>
    <cfRule type="duplicateValues" dxfId="82" priority="92"/>
  </conditionalFormatting>
  <conditionalFormatting sqref="A48:A52">
    <cfRule type="duplicateValues" dxfId="81" priority="83"/>
    <cfRule type="duplicateValues" dxfId="80" priority="84"/>
    <cfRule type="duplicateValues" dxfId="79" priority="85"/>
  </conditionalFormatting>
  <conditionalFormatting sqref="A53:A58">
    <cfRule type="duplicateValues" dxfId="78" priority="77"/>
    <cfRule type="duplicateValues" dxfId="77" priority="78"/>
    <cfRule type="duplicateValues" dxfId="76" priority="79"/>
  </conditionalFormatting>
  <conditionalFormatting sqref="A59:A64">
    <cfRule type="duplicateValues" dxfId="75" priority="71"/>
    <cfRule type="duplicateValues" dxfId="74" priority="72"/>
    <cfRule type="duplicateValues" dxfId="73" priority="73"/>
  </conditionalFormatting>
  <conditionalFormatting sqref="A65:A69">
    <cfRule type="duplicateValues" dxfId="72" priority="65"/>
    <cfRule type="duplicateValues" dxfId="71" priority="66"/>
    <cfRule type="duplicateValues" dxfId="70" priority="67"/>
  </conditionalFormatting>
  <conditionalFormatting sqref="A70:A74">
    <cfRule type="duplicateValues" dxfId="69" priority="59"/>
    <cfRule type="duplicateValues" dxfId="68" priority="60"/>
    <cfRule type="duplicateValues" dxfId="67" priority="61"/>
  </conditionalFormatting>
  <conditionalFormatting sqref="A75:A79">
    <cfRule type="duplicateValues" dxfId="66" priority="53"/>
    <cfRule type="duplicateValues" dxfId="65" priority="54"/>
    <cfRule type="duplicateValues" dxfId="64" priority="55"/>
  </conditionalFormatting>
  <conditionalFormatting sqref="A80:A87">
    <cfRule type="duplicateValues" dxfId="63" priority="47"/>
    <cfRule type="duplicateValues" dxfId="62" priority="48"/>
    <cfRule type="duplicateValues" dxfId="61" priority="49"/>
  </conditionalFormatting>
  <conditionalFormatting sqref="A88:A92">
    <cfRule type="duplicateValues" dxfId="60" priority="41"/>
    <cfRule type="duplicateValues" dxfId="59" priority="42"/>
    <cfRule type="duplicateValues" dxfId="58" priority="43"/>
  </conditionalFormatting>
  <conditionalFormatting sqref="A93:A100">
    <cfRule type="duplicateValues" dxfId="57" priority="35"/>
    <cfRule type="duplicateValues" dxfId="56" priority="36"/>
    <cfRule type="duplicateValues" dxfId="55" priority="37"/>
  </conditionalFormatting>
  <conditionalFormatting sqref="A101:A108">
    <cfRule type="duplicateValues" dxfId="54" priority="29"/>
    <cfRule type="duplicateValues" dxfId="53" priority="30"/>
    <cfRule type="duplicateValues" dxfId="52" priority="31"/>
  </conditionalFormatting>
  <conditionalFormatting sqref="A109:A113">
    <cfRule type="duplicateValues" dxfId="51" priority="23"/>
    <cfRule type="duplicateValues" dxfId="50" priority="24"/>
    <cfRule type="duplicateValues" dxfId="49" priority="25"/>
  </conditionalFormatting>
  <conditionalFormatting sqref="A114:A120">
    <cfRule type="duplicateValues" dxfId="48" priority="17"/>
    <cfRule type="duplicateValues" dxfId="47" priority="18"/>
    <cfRule type="duplicateValues" dxfId="46" priority="19"/>
  </conditionalFormatting>
  <conditionalFormatting sqref="A121:A127">
    <cfRule type="duplicateValues" dxfId="45" priority="5"/>
    <cfRule type="duplicateValues" dxfId="44" priority="6"/>
    <cfRule type="duplicateValues" dxfId="43" priority="7"/>
  </conditionalFormatting>
  <conditionalFormatting sqref="B1:B7">
    <cfRule type="duplicateValues" dxfId="42" priority="128"/>
  </conditionalFormatting>
  <conditionalFormatting sqref="B8:B12">
    <cfRule type="duplicateValues" dxfId="41" priority="122"/>
  </conditionalFormatting>
  <conditionalFormatting sqref="B13:B18">
    <cfRule type="duplicateValues" dxfId="40" priority="116"/>
  </conditionalFormatting>
  <conditionalFormatting sqref="B19:B23">
    <cfRule type="duplicateValues" dxfId="39" priority="14"/>
  </conditionalFormatting>
  <conditionalFormatting sqref="B24:B31">
    <cfRule type="duplicateValues" dxfId="38" priority="110"/>
  </conditionalFormatting>
  <conditionalFormatting sqref="B32:B37">
    <cfRule type="duplicateValues" dxfId="37" priority="104"/>
  </conditionalFormatting>
  <conditionalFormatting sqref="B38:B42">
    <cfRule type="duplicateValues" dxfId="36" priority="98"/>
  </conditionalFormatting>
  <conditionalFormatting sqref="B43:B47">
    <cfRule type="duplicateValues" dxfId="35" priority="89"/>
  </conditionalFormatting>
  <conditionalFormatting sqref="B48:B52">
    <cfRule type="duplicateValues" dxfId="34" priority="86"/>
  </conditionalFormatting>
  <conditionalFormatting sqref="B53:B58">
    <cfRule type="duplicateValues" dxfId="33" priority="80"/>
  </conditionalFormatting>
  <conditionalFormatting sqref="B59:B64">
    <cfRule type="duplicateValues" dxfId="32" priority="74"/>
  </conditionalFormatting>
  <conditionalFormatting sqref="B65:B69">
    <cfRule type="duplicateValues" dxfId="31" priority="68"/>
  </conditionalFormatting>
  <conditionalFormatting sqref="B70:B74">
    <cfRule type="duplicateValues" dxfId="30" priority="62"/>
  </conditionalFormatting>
  <conditionalFormatting sqref="B75:B79">
    <cfRule type="duplicateValues" dxfId="29" priority="56"/>
  </conditionalFormatting>
  <conditionalFormatting sqref="B80:B87">
    <cfRule type="duplicateValues" dxfId="28" priority="50"/>
  </conditionalFormatting>
  <conditionalFormatting sqref="B88:B92">
    <cfRule type="duplicateValues" dxfId="27" priority="44"/>
  </conditionalFormatting>
  <conditionalFormatting sqref="B93:B100">
    <cfRule type="duplicateValues" dxfId="26" priority="38"/>
  </conditionalFormatting>
  <conditionalFormatting sqref="B101:B108">
    <cfRule type="duplicateValues" dxfId="25" priority="32"/>
  </conditionalFormatting>
  <conditionalFormatting sqref="B109:B113">
    <cfRule type="duplicateValues" dxfId="24" priority="26"/>
  </conditionalFormatting>
  <conditionalFormatting sqref="B114:B120">
    <cfRule type="duplicateValues" dxfId="23" priority="20"/>
  </conditionalFormatting>
  <conditionalFormatting sqref="B121:B127">
    <cfRule type="duplicateValues" dxfId="22" priority="8"/>
  </conditionalFormatting>
  <conditionalFormatting sqref="F1:F2">
    <cfRule type="duplicateValues" dxfId="21" priority="130"/>
  </conditionalFormatting>
  <conditionalFormatting sqref="J5:L6">
    <cfRule type="duplicateValues" dxfId="20" priority="129"/>
  </conditionalFormatting>
  <conditionalFormatting sqref="J10:L11">
    <cfRule type="duplicateValues" dxfId="19" priority="123"/>
  </conditionalFormatting>
  <conditionalFormatting sqref="J15:L17">
    <cfRule type="duplicateValues" dxfId="18" priority="117"/>
  </conditionalFormatting>
  <conditionalFormatting sqref="J21:L22">
    <cfRule type="duplicateValues" dxfId="17" priority="15"/>
  </conditionalFormatting>
  <conditionalFormatting sqref="J26:L30">
    <cfRule type="duplicateValues" dxfId="16" priority="111"/>
  </conditionalFormatting>
  <conditionalFormatting sqref="J35:L36">
    <cfRule type="duplicateValues" dxfId="15" priority="105"/>
  </conditionalFormatting>
  <conditionalFormatting sqref="J40:L41">
    <cfRule type="duplicateValues" dxfId="14" priority="99"/>
  </conditionalFormatting>
  <conditionalFormatting sqref="J45:L46">
    <cfRule type="duplicateValues" dxfId="13" priority="94"/>
  </conditionalFormatting>
  <conditionalFormatting sqref="J50:L51">
    <cfRule type="duplicateValues" dxfId="12" priority="87"/>
  </conditionalFormatting>
  <conditionalFormatting sqref="J55:L57">
    <cfRule type="duplicateValues" dxfId="11" priority="82"/>
  </conditionalFormatting>
  <conditionalFormatting sqref="J61:L63">
    <cfRule type="duplicateValues" dxfId="10" priority="76"/>
  </conditionalFormatting>
  <conditionalFormatting sqref="J67:L68">
    <cfRule type="duplicateValues" dxfId="9" priority="69"/>
  </conditionalFormatting>
  <conditionalFormatting sqref="J72:L73">
    <cfRule type="duplicateValues" dxfId="8" priority="63"/>
  </conditionalFormatting>
  <conditionalFormatting sqref="J77:L78">
    <cfRule type="duplicateValues" dxfId="7" priority="57"/>
  </conditionalFormatting>
  <conditionalFormatting sqref="J82:L86">
    <cfRule type="duplicateValues" dxfId="6" priority="52"/>
  </conditionalFormatting>
  <conditionalFormatting sqref="J90:L91">
    <cfRule type="duplicateValues" dxfId="5" priority="45"/>
  </conditionalFormatting>
  <conditionalFormatting sqref="J95:L99">
    <cfRule type="duplicateValues" dxfId="4" priority="40"/>
  </conditionalFormatting>
  <conditionalFormatting sqref="J103:L107">
    <cfRule type="duplicateValues" dxfId="3" priority="34"/>
  </conditionalFormatting>
  <conditionalFormatting sqref="J111:L112">
    <cfRule type="duplicateValues" dxfId="2" priority="27"/>
  </conditionalFormatting>
  <conditionalFormatting sqref="J116:L119">
    <cfRule type="duplicateValues" dxfId="1" priority="22"/>
  </conditionalFormatting>
  <conditionalFormatting sqref="J125:L126">
    <cfRule type="duplicateValues" dxfId="0" priority="9"/>
  </conditionalFormatting>
  <pageMargins left="0.75" right="0.75" top="1" bottom="1" header="0.5" footer="0.5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成卓定价</vt:lpstr>
      <vt:lpstr>荣昌确认工序费测算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2024-03-22T05:43:00Z</dcterms:created>
  <dcterms:modified xsi:type="dcterms:W3CDTF">2024-04-02T07:33:29Z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950F6FE637B34BC4BEFC0613505EA997_12</vt:lpwstr>
  </property>
  <property fmtid="{D5CDD505-2E9C-101B-9397-08002B2CF9AE}" pid="3" name="KSOProductBuildVer">
    <vt:lpwstr>2052-12.1.0.16704</vt:lpwstr>
  </property>
</Properties>
</file>