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BFF610E-6618-4ADD-849C-57BD396496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4)" sheetId="5" r:id="rId1"/>
    <sheet name="Sheet2" sheetId="3" r:id="rId2"/>
  </sheets>
  <definedNames>
    <definedName name="_xlnm.Print_Area" localSheetId="0">'Sheet1 (4)'!$A$1:$AE$69</definedName>
  </definedNames>
  <calcPr calcId="191029"/>
</workbook>
</file>

<file path=xl/calcChain.xml><?xml version="1.0" encoding="utf-8"?>
<calcChain xmlns="http://schemas.openxmlformats.org/spreadsheetml/2006/main">
  <c r="J46" i="5" l="1"/>
  <c r="N46" i="5" s="1"/>
  <c r="N53" i="5" s="1"/>
  <c r="Q49" i="5"/>
  <c r="S49" i="5" s="1"/>
  <c r="Q47" i="5"/>
  <c r="S47" i="5" s="1"/>
  <c r="Q46" i="5"/>
  <c r="S46" i="5" s="1"/>
  <c r="Q31" i="5"/>
  <c r="S31" i="5" s="1"/>
  <c r="Q30" i="5"/>
  <c r="S30" i="5" s="1"/>
  <c r="Q29" i="5"/>
  <c r="S29" i="5" s="1"/>
  <c r="J29" i="5"/>
  <c r="S53" i="5" l="1"/>
  <c r="X53" i="5" s="1"/>
  <c r="J21" i="5"/>
  <c r="J15" i="5"/>
  <c r="N15" i="5" s="1"/>
  <c r="N20" i="5" s="1"/>
  <c r="Q24" i="5"/>
  <c r="S24" i="5" s="1"/>
  <c r="Q23" i="5"/>
  <c r="S23" i="5" s="1"/>
  <c r="Q17" i="5"/>
  <c r="S17" i="5" s="1"/>
  <c r="Q41" i="5"/>
  <c r="S41" i="5" s="1"/>
  <c r="Q40" i="5"/>
  <c r="S40" i="5" s="1"/>
  <c r="J38" i="5"/>
  <c r="Q11" i="5"/>
  <c r="S11" i="5" s="1"/>
  <c r="S10" i="5"/>
  <c r="Q9" i="5"/>
  <c r="S9" i="5" s="1"/>
  <c r="J9" i="5"/>
  <c r="N9" i="5" s="1"/>
  <c r="N14" i="5" s="1"/>
  <c r="Q4" i="5"/>
  <c r="S4" i="5" s="1"/>
  <c r="J3" i="5"/>
  <c r="N3" i="5" s="1"/>
  <c r="N8" i="5" s="1"/>
  <c r="Q39" i="5"/>
  <c r="S39" i="5" s="1"/>
  <c r="Q38" i="5"/>
  <c r="S38" i="5" s="1"/>
  <c r="N29" i="5"/>
  <c r="N37" i="5" s="1"/>
  <c r="Q22" i="5"/>
  <c r="S22" i="5" s="1"/>
  <c r="Q21" i="5"/>
  <c r="S21" i="5" s="1"/>
  <c r="Q16" i="5"/>
  <c r="S16" i="5" s="1"/>
  <c r="Q15" i="5"/>
  <c r="S15" i="5" s="1"/>
  <c r="Q5" i="5"/>
  <c r="S5" i="5" s="1"/>
  <c r="Q3" i="5"/>
  <c r="S3" i="5" s="1"/>
  <c r="T53" i="5" l="1"/>
  <c r="U53" i="5"/>
  <c r="V53" i="5"/>
  <c r="W53" i="5"/>
  <c r="Y53" i="5" s="1"/>
  <c r="S28" i="5"/>
  <c r="N21" i="5"/>
  <c r="N28" i="5" s="1"/>
  <c r="S37" i="5"/>
  <c r="U37" i="5" s="1"/>
  <c r="S8" i="5"/>
  <c r="U8" i="5" s="1"/>
  <c r="S20" i="5"/>
  <c r="V20" i="5" s="1"/>
  <c r="S45" i="5"/>
  <c r="N38" i="5"/>
  <c r="N45" i="5" s="1"/>
  <c r="S14" i="5"/>
  <c r="W14" i="5" s="1"/>
  <c r="T28" i="5" l="1"/>
  <c r="W20" i="5"/>
  <c r="T8" i="5"/>
  <c r="V8" i="5"/>
  <c r="W8" i="5"/>
  <c r="W28" i="5"/>
  <c r="X37" i="5"/>
  <c r="V28" i="5"/>
  <c r="U28" i="5"/>
  <c r="X28" i="5"/>
  <c r="X8" i="5"/>
  <c r="T45" i="5"/>
  <c r="U45" i="5"/>
  <c r="X45" i="5"/>
  <c r="W45" i="5"/>
  <c r="V45" i="5"/>
  <c r="T14" i="5"/>
  <c r="X20" i="5"/>
  <c r="T37" i="5"/>
  <c r="U14" i="5"/>
  <c r="T20" i="5"/>
  <c r="V14" i="5"/>
  <c r="U20" i="5"/>
  <c r="V37" i="5"/>
  <c r="X14" i="5"/>
  <c r="W37" i="5"/>
  <c r="Y14" i="5" l="1"/>
  <c r="Y8" i="5"/>
  <c r="Y28" i="5"/>
  <c r="Y37" i="5"/>
  <c r="Y45" i="5"/>
  <c r="Y20" i="5"/>
</calcChain>
</file>

<file path=xl/sharedStrings.xml><?xml version="1.0" encoding="utf-8"?>
<sst xmlns="http://schemas.openxmlformats.org/spreadsheetml/2006/main" count="103" uniqueCount="56">
  <si>
    <t>序号</t>
  </si>
  <si>
    <t>车型</t>
  </si>
  <si>
    <t>采购工厂</t>
  </si>
  <si>
    <t>供应商</t>
  </si>
  <si>
    <t>零件号</t>
  </si>
  <si>
    <t>物料名称</t>
  </si>
  <si>
    <t>计量单位</t>
  </si>
  <si>
    <t>件</t>
  </si>
  <si>
    <t>旭兴</t>
    <phoneticPr fontId="10" type="noConversion"/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</si>
  <si>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</si>
  <si>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</si>
  <si>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</si>
  <si>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</si>
  <si>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</si>
  <si>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</si>
  <si>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</si>
  <si>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</si>
  <si>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</si>
  <si>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</si>
  <si>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</si>
  <si>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</si>
  <si>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</si>
  <si>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</si>
  <si>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</si>
  <si>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</si>
  <si>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</si>
  <si>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</si>
  <si>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</si>
  <si>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材料</t>
    <phoneticPr fontId="10" type="noConversion"/>
  </si>
  <si>
    <t>断料</t>
    <phoneticPr fontId="10" type="noConversion"/>
  </si>
  <si>
    <t>车床</t>
    <phoneticPr fontId="10" type="noConversion"/>
  </si>
  <si>
    <t>材料单价-未税</t>
    <phoneticPr fontId="10" type="noConversion"/>
  </si>
  <si>
    <t>财务费</t>
    <phoneticPr fontId="10" type="noConversion"/>
  </si>
  <si>
    <t>35#</t>
    <phoneticPr fontId="10" type="noConversion"/>
  </si>
  <si>
    <t>车床</t>
  </si>
  <si>
    <t>攻丝</t>
    <phoneticPr fontId="10" type="noConversion"/>
  </si>
  <si>
    <t>Q235</t>
    <phoneticPr fontId="10" type="noConversion"/>
  </si>
  <si>
    <t>SLT0011100</t>
    <phoneticPr fontId="10" type="noConversion"/>
  </si>
  <si>
    <t>限位轴</t>
    <phoneticPr fontId="10" type="noConversion"/>
  </si>
  <si>
    <t>SLT0011101</t>
    <phoneticPr fontId="10" type="noConversion"/>
  </si>
  <si>
    <t>旋转轴</t>
    <phoneticPr fontId="10" type="noConversion"/>
  </si>
  <si>
    <t>SLT0010524</t>
    <phoneticPr fontId="10" type="noConversion"/>
  </si>
  <si>
    <t>外绞架轴套</t>
    <phoneticPr fontId="10" type="noConversion"/>
  </si>
  <si>
    <t>内绞架螺母轴套</t>
  </si>
  <si>
    <t>SLT0010269</t>
    <phoneticPr fontId="10" type="noConversion"/>
  </si>
  <si>
    <t>内绞架右侧轴套</t>
    <phoneticPr fontId="10" type="noConversion"/>
  </si>
  <si>
    <t>BAS0000030</t>
    <phoneticPr fontId="10" type="noConversion"/>
  </si>
  <si>
    <t>轴套</t>
    <phoneticPr fontId="10" type="noConversion"/>
  </si>
  <si>
    <t>SHT0012032</t>
    <phoneticPr fontId="10" type="noConversion"/>
  </si>
  <si>
    <t>旭兴-未税报价</t>
    <phoneticPr fontId="10" type="noConversion"/>
  </si>
  <si>
    <t>SHT0001894</t>
    <phoneticPr fontId="10" type="noConversion"/>
  </si>
  <si>
    <t>仰角旋转轴</t>
    <phoneticPr fontId="10" type="noConversion"/>
  </si>
  <si>
    <t>冲方孔</t>
    <phoneticPr fontId="10" type="noConversion"/>
  </si>
  <si>
    <t>BFA0000862</t>
    <phoneticPr fontId="10" type="noConversion"/>
  </si>
  <si>
    <t>M12焊接螺母</t>
    <phoneticPr fontId="10" type="noConversion"/>
  </si>
  <si>
    <t>最终商谈价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</si>
</sst>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0_);[Red]\(0.000\)"/>
    <numFmt numFmtId="177" formatCode="0.0000"/>
  </numFmts>
  <fonts count="11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2" fillId="0" borderId="1" xfId="3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0" xfId="0" applyFont="1"/>
    <xf numFmtId="17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176" fontId="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2" fontId="1" fillId="0" borderId="1" xfId="3" applyNumberFormat="1" applyFont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5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3" borderId="0" xfId="0" applyFont="1" applyFill="1"/>
    <xf numFmtId="0" fontId="6" fillId="0" borderId="0" xfId="0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77" fontId="0" fillId="5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9" fontId="1" fillId="0" borderId="11" xfId="3" applyNumberFormat="1" applyFont="1" applyBorder="1" applyAlignment="1">
      <alignment horizontal="center" vertical="center" wrapText="1"/>
    </xf>
    <xf numFmtId="9" fontId="1" fillId="0" borderId="7" xfId="3" applyNumberFormat="1" applyFont="1" applyBorder="1" applyAlignment="1">
      <alignment horizontal="center" vertical="center" wrapText="1"/>
    </xf>
  </cellXfs>
  <cellStyles count="7">
    <cellStyle name="BOM_Level_Below3 2" xfId="2" xr:uid="{00000000-0005-0000-0000-000034000000}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13</xdr:row>
      <xdr:rowOff>293913</xdr:rowOff>
    </xdr:from>
    <xdr:to>
      <xdr:col>27</xdr:col>
      <xdr:colOff>65315</xdr:colOff>
      <xdr:row>18</xdr:row>
      <xdr:rowOff>250371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8B9B38C-F713-1942-2F1B-DC02017E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15114" y="4223656"/>
          <a:ext cx="1240972" cy="1426029"/>
        </a:xfrm>
        <a:prstGeom prst="rect">
          <a:avLst/>
        </a:prstGeom>
      </xdr:spPr>
    </xdr:pic>
    <xdr:clientData/>
  </xdr:twoCellAnchor>
  <xdr:twoCellAnchor editAs="oneCell">
    <xdr:from>
      <xdr:col>25</xdr:col>
      <xdr:colOff>914399</xdr:colOff>
      <xdr:row>8</xdr:row>
      <xdr:rowOff>40627</xdr:rowOff>
    </xdr:from>
    <xdr:to>
      <xdr:col>27</xdr:col>
      <xdr:colOff>121682</xdr:colOff>
      <xdr:row>12</xdr:row>
      <xdr:rowOff>217712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9C16C4C4-6033-05B1-A4E2-621A6FB0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71570" y="2500798"/>
          <a:ext cx="1340883" cy="135274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37</xdr:row>
      <xdr:rowOff>-1</xdr:rowOff>
    </xdr:from>
    <xdr:to>
      <xdr:col>27</xdr:col>
      <xdr:colOff>348343</xdr:colOff>
      <xdr:row>43</xdr:row>
      <xdr:rowOff>174171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DB5EB8D-F3C3-E0CD-A671-1FA9C9F1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77657" y="10983685"/>
          <a:ext cx="1524000" cy="1937657"/>
        </a:xfrm>
        <a:prstGeom prst="rect">
          <a:avLst/>
        </a:prstGeom>
      </xdr:spPr>
    </xdr:pic>
    <xdr:clientData/>
  </xdr:twoCellAnchor>
  <xdr:twoCellAnchor editAs="oneCell">
    <xdr:from>
      <xdr:col>26</xdr:col>
      <xdr:colOff>84428</xdr:colOff>
      <xdr:row>20</xdr:row>
      <xdr:rowOff>32657</xdr:rowOff>
    </xdr:from>
    <xdr:to>
      <xdr:col>28</xdr:col>
      <xdr:colOff>658981</xdr:colOff>
      <xdr:row>26</xdr:row>
      <xdr:rowOff>272143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557457DE-69D8-1919-D3C9-131B375A0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99542" y="6019800"/>
          <a:ext cx="2882325" cy="2002972"/>
        </a:xfrm>
        <a:prstGeom prst="rect">
          <a:avLst/>
        </a:prstGeom>
      </xdr:spPr>
    </xdr:pic>
    <xdr:clientData/>
  </xdr:twoCellAnchor>
  <xdr:twoCellAnchor editAs="oneCell">
    <xdr:from>
      <xdr:col>27</xdr:col>
      <xdr:colOff>228600</xdr:colOff>
      <xdr:row>14</xdr:row>
      <xdr:rowOff>65314</xdr:rowOff>
    </xdr:from>
    <xdr:to>
      <xdr:col>28</xdr:col>
      <xdr:colOff>638805</xdr:colOff>
      <xdr:row>18</xdr:row>
      <xdr:rowOff>283029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655309E-AB36-2D5D-8A5F-B8C2A8C0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19371" y="4288971"/>
          <a:ext cx="1542320" cy="1393372"/>
        </a:xfrm>
        <a:prstGeom prst="rect">
          <a:avLst/>
        </a:prstGeom>
      </xdr:spPr>
    </xdr:pic>
    <xdr:clientData/>
  </xdr:twoCellAnchor>
  <xdr:twoCellAnchor editAs="oneCell">
    <xdr:from>
      <xdr:col>27</xdr:col>
      <xdr:colOff>174172</xdr:colOff>
      <xdr:row>8</xdr:row>
      <xdr:rowOff>37454</xdr:rowOff>
    </xdr:from>
    <xdr:to>
      <xdr:col>28</xdr:col>
      <xdr:colOff>970099</xdr:colOff>
      <xdr:row>12</xdr:row>
      <xdr:rowOff>250373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8C222AEA-6D48-8A92-35BC-A0E3DD59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864943" y="2497625"/>
          <a:ext cx="1928042" cy="1388577"/>
        </a:xfrm>
        <a:prstGeom prst="rect">
          <a:avLst/>
        </a:prstGeom>
      </xdr:spPr>
    </xdr:pic>
    <xdr:clientData/>
  </xdr:twoCellAnchor>
  <xdr:twoCellAnchor editAs="oneCell">
    <xdr:from>
      <xdr:col>27</xdr:col>
      <xdr:colOff>141512</xdr:colOff>
      <xdr:row>2</xdr:row>
      <xdr:rowOff>-1</xdr:rowOff>
    </xdr:from>
    <xdr:to>
      <xdr:col>28</xdr:col>
      <xdr:colOff>1142998</xdr:colOff>
      <xdr:row>6</xdr:row>
      <xdr:rowOff>239485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9502E5B-990A-BBE8-5411-0385BEDC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832283" y="696685"/>
          <a:ext cx="2133601" cy="1415143"/>
        </a:xfrm>
        <a:prstGeom prst="rect">
          <a:avLst/>
        </a:prstGeom>
      </xdr:spPr>
    </xdr:pic>
    <xdr:clientData/>
  </xdr:twoCellAnchor>
  <xdr:twoCellAnchor editAs="oneCell">
    <xdr:from>
      <xdr:col>28</xdr:col>
      <xdr:colOff>-1</xdr:colOff>
      <xdr:row>37</xdr:row>
      <xdr:rowOff>0</xdr:rowOff>
    </xdr:from>
    <xdr:to>
      <xdr:col>28</xdr:col>
      <xdr:colOff>2775856</xdr:colOff>
      <xdr:row>43</xdr:row>
      <xdr:rowOff>54429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510CFDE-4879-F0E8-5278-3B2079B2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485428" y="10983686"/>
          <a:ext cx="2775857" cy="1817914"/>
        </a:xfrm>
        <a:prstGeom prst="rect">
          <a:avLst/>
        </a:prstGeom>
      </xdr:spPr>
    </xdr:pic>
    <xdr:clientData/>
  </xdr:twoCellAnchor>
  <xdr:twoCellAnchor editAs="oneCell">
    <xdr:from>
      <xdr:col>28</xdr:col>
      <xdr:colOff>32657</xdr:colOff>
      <xdr:row>28</xdr:row>
      <xdr:rowOff>10885</xdr:rowOff>
    </xdr:from>
    <xdr:to>
      <xdr:col>29</xdr:col>
      <xdr:colOff>326572</xdr:colOff>
      <xdr:row>35</xdr:row>
      <xdr:rowOff>245933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4FC6E652-0879-E973-40A1-00D31432C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518086" y="8349342"/>
          <a:ext cx="3298372" cy="2292448"/>
        </a:xfrm>
        <a:prstGeom prst="rect">
          <a:avLst/>
        </a:prstGeom>
      </xdr:spPr>
    </xdr:pic>
    <xdr:clientData/>
  </xdr:twoCellAnchor>
  <xdr:twoCellAnchor editAs="oneCell">
    <xdr:from>
      <xdr:col>26</xdr:col>
      <xdr:colOff>87085</xdr:colOff>
      <xdr:row>28</xdr:row>
      <xdr:rowOff>43541</xdr:rowOff>
    </xdr:from>
    <xdr:to>
      <xdr:col>27</xdr:col>
      <xdr:colOff>805542</xdr:colOff>
      <xdr:row>35</xdr:row>
      <xdr:rowOff>228598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852CBC58-63E2-4587-9A67-CA597D28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264742" y="8381998"/>
          <a:ext cx="1894114" cy="2242457"/>
        </a:xfrm>
        <a:prstGeom prst="rect">
          <a:avLst/>
        </a:prstGeom>
      </xdr:spPr>
    </xdr:pic>
    <xdr:clientData/>
  </xdr:twoCellAnchor>
  <xdr:twoCellAnchor editAs="oneCell">
    <xdr:from>
      <xdr:col>28</xdr:col>
      <xdr:colOff>-1</xdr:colOff>
      <xdr:row>44</xdr:row>
      <xdr:rowOff>293913</xdr:rowOff>
    </xdr:from>
    <xdr:to>
      <xdr:col>28</xdr:col>
      <xdr:colOff>2993570</xdr:colOff>
      <xdr:row>52</xdr:row>
      <xdr:rowOff>30856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4B0166-C12F-C7C0-0A50-019A329E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485428" y="13334999"/>
          <a:ext cx="2993571" cy="2088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526E-7DFB-47E5-B863-610A26222FF2}">
  <dimension ref="A1:AA55"/>
  <sheetViews>
    <sheetView tabSelected="1" view="pageBreakPreview" zoomScale="70" zoomScaleNormal="70" zoomScaleSheetLayoutView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L13" sqref="L13"/>
    </sheetView>
  </sheetViews>
  <sheetFormatPr defaultColWidth="9" defaultRowHeight="13.8" x14ac:dyDescent="0.25"/>
  <cols>
    <col min="3" max="3" width="9.6640625" customWidth="1"/>
    <col min="4" max="4" width="6.109375" style="10" customWidth="1"/>
    <col min="5" max="5" width="17.44140625" customWidth="1"/>
    <col min="6" max="6" width="21.5546875" customWidth="1"/>
    <col min="7" max="7" width="5.5546875" customWidth="1"/>
    <col min="8" max="8" width="9" style="5" hidden="1" customWidth="1"/>
    <col min="9" max="9" width="11.44140625" style="11" customWidth="1"/>
    <col min="10" max="10" width="8.44140625" style="11" customWidth="1"/>
    <col min="11" max="12" width="7.5546875" style="11" customWidth="1"/>
    <col min="13" max="14" width="9" style="11" customWidth="1"/>
    <col min="15" max="15" width="13.33203125" style="11" customWidth="1"/>
    <col min="16" max="16" width="11.5546875" style="36" customWidth="1"/>
    <col min="17" max="17" width="9.6640625" style="11" customWidth="1"/>
    <col min="18" max="18" width="8.44140625" style="36" customWidth="1"/>
    <col min="19" max="19" width="16.6640625" style="11" customWidth="1"/>
    <col min="20" max="20" width="7.77734375" style="11" customWidth="1"/>
    <col min="21" max="24" width="7.77734375" customWidth="1"/>
    <col min="25" max="25" width="11.109375" customWidth="1"/>
    <col min="26" max="26" width="14" customWidth="1"/>
    <col min="27" max="27" width="17.109375" style="11" customWidth="1"/>
    <col min="28" max="28" width="16.5546875" customWidth="1"/>
    <col min="29" max="29" width="43.77734375" customWidth="1"/>
  </cols>
  <sheetData>
    <row r="1" spans="1:27" x14ac:dyDescent="0.25">
      <c r="A1" s="58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7" t="s">
        <v>6</v>
      </c>
      <c r="H1" s="63" t="s">
        <v>49</v>
      </c>
      <c r="I1" s="13"/>
      <c r="J1" s="61" t="s">
        <v>28</v>
      </c>
      <c r="K1" s="62"/>
      <c r="L1" s="62"/>
      <c r="M1" s="62"/>
      <c r="N1" s="62"/>
      <c r="O1" s="64" t="s">
        <v>19</v>
      </c>
      <c r="P1" s="64"/>
      <c r="Q1" s="64"/>
      <c r="R1" s="64"/>
      <c r="S1" s="64"/>
      <c r="T1" s="8"/>
    </row>
    <row r="2" spans="1:27" ht="41.4" x14ac:dyDescent="0.25">
      <c r="A2" s="58"/>
      <c r="B2" s="59"/>
      <c r="C2" s="59"/>
      <c r="D2" s="59"/>
      <c r="E2" s="59"/>
      <c r="F2" s="59"/>
      <c r="G2" s="60"/>
      <c r="H2" s="63"/>
      <c r="I2" s="29" t="s">
        <v>18</v>
      </c>
      <c r="J2" s="6" t="s">
        <v>14</v>
      </c>
      <c r="K2" s="6" t="s">
        <v>15</v>
      </c>
      <c r="L2" s="14" t="s">
        <v>31</v>
      </c>
      <c r="M2" s="14" t="s">
        <v>16</v>
      </c>
      <c r="N2" s="6" t="s">
        <v>17</v>
      </c>
      <c r="O2" s="6" t="s">
        <v>19</v>
      </c>
      <c r="P2" s="35" t="s">
        <v>26</v>
      </c>
      <c r="Q2" s="14" t="s">
        <v>25</v>
      </c>
      <c r="R2" s="37" t="s">
        <v>24</v>
      </c>
      <c r="S2" s="31" t="s">
        <v>20</v>
      </c>
      <c r="T2" s="29" t="s">
        <v>9</v>
      </c>
      <c r="U2" s="6" t="s">
        <v>10</v>
      </c>
      <c r="V2" s="6" t="s">
        <v>11</v>
      </c>
      <c r="W2" s="6" t="s">
        <v>32</v>
      </c>
      <c r="X2" s="6" t="s">
        <v>12</v>
      </c>
      <c r="Y2" s="6" t="s">
        <v>13</v>
      </c>
      <c r="Z2" s="45" t="s">
        <v>55</v>
      </c>
      <c r="AA2" s="26"/>
    </row>
    <row r="3" spans="1:27" ht="23.4" customHeight="1" x14ac:dyDescent="0.25">
      <c r="A3" s="1">
        <v>1</v>
      </c>
      <c r="B3" s="3"/>
      <c r="C3" s="1" t="s">
        <v>27</v>
      </c>
      <c r="D3" s="9" t="s">
        <v>8</v>
      </c>
      <c r="E3" s="39" t="s">
        <v>37</v>
      </c>
      <c r="F3" s="40" t="s">
        <v>38</v>
      </c>
      <c r="G3" s="1" t="s">
        <v>7</v>
      </c>
      <c r="H3" s="32">
        <v>1.1299999999999999</v>
      </c>
      <c r="I3" s="6" t="s">
        <v>36</v>
      </c>
      <c r="J3" s="12">
        <f>10*10*0.00617*(47+35+1.5)/1000</f>
        <v>5.1519500000000003E-2</v>
      </c>
      <c r="K3" s="12">
        <v>4.2000000000000003E-2</v>
      </c>
      <c r="L3" s="12">
        <v>5</v>
      </c>
      <c r="M3" s="12">
        <v>2</v>
      </c>
      <c r="N3" s="12">
        <f>L3*J3-(J3-K3)*M3</f>
        <v>0.23855850000000003</v>
      </c>
      <c r="O3" s="6" t="s">
        <v>29</v>
      </c>
      <c r="P3" s="27">
        <v>20</v>
      </c>
      <c r="Q3" s="23">
        <f>P3/3600</f>
        <v>5.5555555555555558E-3</v>
      </c>
      <c r="R3" s="24">
        <v>10</v>
      </c>
      <c r="S3" s="34">
        <f>Q3*R3</f>
        <v>5.5555555555555559E-2</v>
      </c>
      <c r="T3" s="53">
        <v>0.01</v>
      </c>
      <c r="U3" s="55">
        <v>0.02</v>
      </c>
      <c r="V3" s="55">
        <v>0.01</v>
      </c>
      <c r="W3" s="55">
        <v>0.03</v>
      </c>
      <c r="X3" s="55">
        <v>0.05</v>
      </c>
      <c r="Y3" s="57"/>
      <c r="Z3" s="46"/>
      <c r="AA3" s="25"/>
    </row>
    <row r="4" spans="1:27" ht="23.4" customHeight="1" x14ac:dyDescent="0.25">
      <c r="A4" s="1"/>
      <c r="B4" s="3"/>
      <c r="C4" s="1"/>
      <c r="D4" s="9"/>
      <c r="E4" s="2"/>
      <c r="F4" s="4"/>
      <c r="G4" s="1"/>
      <c r="H4" s="7"/>
      <c r="I4" s="6"/>
      <c r="J4" s="12"/>
      <c r="K4" s="12"/>
      <c r="L4" s="12"/>
      <c r="M4" s="12"/>
      <c r="N4" s="12"/>
      <c r="O4" s="6" t="s">
        <v>30</v>
      </c>
      <c r="P4" s="27">
        <v>30</v>
      </c>
      <c r="Q4" s="23">
        <f>P4/3600</f>
        <v>8.3333333333333332E-3</v>
      </c>
      <c r="R4" s="24">
        <v>20</v>
      </c>
      <c r="S4" s="34">
        <f>Q4*R4</f>
        <v>0.16666666666666666</v>
      </c>
      <c r="T4" s="54"/>
      <c r="U4" s="56"/>
      <c r="V4" s="56"/>
      <c r="W4" s="56"/>
      <c r="X4" s="56"/>
      <c r="Y4" s="56"/>
      <c r="Z4" s="46"/>
      <c r="AA4" s="25"/>
    </row>
    <row r="5" spans="1:27" ht="23.4" customHeight="1" x14ac:dyDescent="0.25">
      <c r="A5" s="1"/>
      <c r="B5" s="3"/>
      <c r="C5" s="1"/>
      <c r="D5" s="9"/>
      <c r="E5" s="2"/>
      <c r="F5" s="4"/>
      <c r="G5" s="1"/>
      <c r="H5" s="7"/>
      <c r="I5" s="6"/>
      <c r="J5" s="12"/>
      <c r="K5" s="12"/>
      <c r="L5" s="12"/>
      <c r="M5" s="12"/>
      <c r="N5" s="12"/>
      <c r="O5" s="6" t="s">
        <v>21</v>
      </c>
      <c r="P5" s="27">
        <v>30</v>
      </c>
      <c r="Q5" s="23">
        <f t="shared" ref="Q5" si="0">P5/3600</f>
        <v>8.3333333333333332E-3</v>
      </c>
      <c r="R5" s="24">
        <v>20</v>
      </c>
      <c r="S5" s="34">
        <f>Q5*R5</f>
        <v>0.16666666666666666</v>
      </c>
      <c r="T5" s="54"/>
      <c r="U5" s="56"/>
      <c r="V5" s="56"/>
      <c r="W5" s="56"/>
      <c r="X5" s="56"/>
      <c r="Y5" s="56"/>
      <c r="Z5" s="46"/>
      <c r="AA5" s="25"/>
    </row>
    <row r="6" spans="1:27" ht="23.4" customHeight="1" x14ac:dyDescent="0.25">
      <c r="A6" s="1"/>
      <c r="B6" s="3"/>
      <c r="C6" s="1"/>
      <c r="D6" s="9"/>
      <c r="E6" s="2"/>
      <c r="F6" s="4"/>
      <c r="G6" s="1"/>
      <c r="H6" s="7"/>
      <c r="I6" s="6"/>
      <c r="J6" s="12"/>
      <c r="K6" s="12"/>
      <c r="L6" s="12"/>
      <c r="M6" s="12"/>
      <c r="N6" s="12"/>
      <c r="O6" s="6"/>
      <c r="P6" s="27"/>
      <c r="Q6" s="23"/>
      <c r="R6" s="24"/>
      <c r="S6" s="34"/>
      <c r="T6" s="54"/>
      <c r="U6" s="56"/>
      <c r="V6" s="56"/>
      <c r="W6" s="56"/>
      <c r="X6" s="56"/>
      <c r="Y6" s="56"/>
      <c r="Z6" s="46"/>
      <c r="AA6" s="25"/>
    </row>
    <row r="7" spans="1:27" ht="23.4" customHeight="1" x14ac:dyDescent="0.25">
      <c r="A7" s="1"/>
      <c r="B7" s="3"/>
      <c r="C7" s="1"/>
      <c r="D7" s="9"/>
      <c r="E7" s="2"/>
      <c r="F7" s="4"/>
      <c r="G7" s="1"/>
      <c r="H7" s="7"/>
      <c r="I7" s="6"/>
      <c r="J7" s="12"/>
      <c r="K7" s="12"/>
      <c r="L7" s="12"/>
      <c r="M7" s="12"/>
      <c r="N7" s="12"/>
      <c r="O7" s="6"/>
      <c r="P7" s="27"/>
      <c r="Q7" s="23"/>
      <c r="R7" s="24"/>
      <c r="S7" s="34"/>
      <c r="T7" s="54"/>
      <c r="U7" s="56"/>
      <c r="V7" s="56"/>
      <c r="W7" s="56"/>
      <c r="X7" s="56"/>
      <c r="Y7" s="56"/>
      <c r="Z7" s="46"/>
      <c r="AA7" s="25"/>
    </row>
    <row r="8" spans="1:27" s="22" customFormat="1" ht="23.4" customHeight="1" x14ac:dyDescent="0.25">
      <c r="A8" s="15"/>
      <c r="B8" s="16"/>
      <c r="C8" s="15"/>
      <c r="D8" s="17"/>
      <c r="E8" s="18"/>
      <c r="F8" s="19"/>
      <c r="G8" s="15"/>
      <c r="H8" s="20"/>
      <c r="I8" s="50" t="s">
        <v>13</v>
      </c>
      <c r="J8" s="51"/>
      <c r="K8" s="51"/>
      <c r="L8" s="51"/>
      <c r="M8" s="52"/>
      <c r="N8" s="21">
        <f>SUM(N3:N7)</f>
        <v>0.23855850000000003</v>
      </c>
      <c r="O8" s="21"/>
      <c r="P8" s="28"/>
      <c r="Q8" s="21"/>
      <c r="R8" s="32"/>
      <c r="S8" s="33">
        <f>SUM(S3:S7)</f>
        <v>0.38888888888888884</v>
      </c>
      <c r="T8" s="30">
        <f>(N8+S8)*T3</f>
        <v>6.2744738888888887E-3</v>
      </c>
      <c r="U8" s="21">
        <f>(N8+S8)*U3</f>
        <v>1.2548947777777777E-2</v>
      </c>
      <c r="V8" s="21">
        <f>(N8+S8)*V3</f>
        <v>6.2744738888888887E-3</v>
      </c>
      <c r="W8" s="21">
        <f>(N8+S8)*W3</f>
        <v>1.8823421666666666E-2</v>
      </c>
      <c r="X8" s="21">
        <f>(N8+S8)*X3</f>
        <v>3.1372369444444444E-2</v>
      </c>
      <c r="Y8" s="41">
        <f>SUM(N8:X8)</f>
        <v>0.70274107555555554</v>
      </c>
      <c r="Z8" s="47">
        <v>0.76</v>
      </c>
      <c r="AA8" s="38"/>
    </row>
    <row r="9" spans="1:27" ht="23.4" customHeight="1" x14ac:dyDescent="0.25">
      <c r="A9" s="1">
        <v>2</v>
      </c>
      <c r="B9" s="3"/>
      <c r="C9" s="1" t="s">
        <v>27</v>
      </c>
      <c r="D9" s="9" t="s">
        <v>8</v>
      </c>
      <c r="E9" s="39" t="s">
        <v>39</v>
      </c>
      <c r="F9" s="40" t="s">
        <v>40</v>
      </c>
      <c r="G9" s="1" t="s">
        <v>7</v>
      </c>
      <c r="H9" s="32">
        <v>1.5</v>
      </c>
      <c r="I9" s="6" t="s">
        <v>36</v>
      </c>
      <c r="J9" s="12">
        <f>14*14*0.00617*(13.5+9.2+35+1.5)/1000</f>
        <v>7.1591743999999999E-2</v>
      </c>
      <c r="K9" s="12">
        <v>3.9199999999999999E-2</v>
      </c>
      <c r="L9" s="12">
        <v>5</v>
      </c>
      <c r="M9" s="12">
        <v>2</v>
      </c>
      <c r="N9" s="12">
        <f>L9*J9-(J9-K9)*M9</f>
        <v>0.29317523200000001</v>
      </c>
      <c r="O9" s="6" t="s">
        <v>29</v>
      </c>
      <c r="P9" s="27">
        <v>20</v>
      </c>
      <c r="Q9" s="23">
        <f>P9/3600</f>
        <v>5.5555555555555558E-3</v>
      </c>
      <c r="R9" s="24">
        <v>10</v>
      </c>
      <c r="S9" s="34">
        <f t="shared" ref="S9:S10" si="1">Q9*R9</f>
        <v>5.5555555555555559E-2</v>
      </c>
      <c r="T9" s="53">
        <v>0.01</v>
      </c>
      <c r="U9" s="55">
        <v>0.02</v>
      </c>
      <c r="V9" s="55">
        <v>0.01</v>
      </c>
      <c r="W9" s="55">
        <v>0.03</v>
      </c>
      <c r="X9" s="55">
        <v>0.05</v>
      </c>
      <c r="Y9" s="57"/>
      <c r="Z9" s="46"/>
      <c r="AA9" s="25"/>
    </row>
    <row r="10" spans="1:27" ht="23.4" customHeight="1" x14ac:dyDescent="0.25">
      <c r="A10" s="1"/>
      <c r="B10" s="3"/>
      <c r="C10" s="1"/>
      <c r="D10" s="9"/>
      <c r="E10" s="2"/>
      <c r="F10" s="4"/>
      <c r="G10" s="1"/>
      <c r="H10" s="7"/>
      <c r="I10" s="6"/>
      <c r="J10" s="12"/>
      <c r="K10" s="12"/>
      <c r="L10" s="12"/>
      <c r="M10" s="12"/>
      <c r="N10" s="12"/>
      <c r="O10" s="6" t="s">
        <v>34</v>
      </c>
      <c r="P10" s="27">
        <v>30</v>
      </c>
      <c r="Q10" s="23">
        <v>8.3333333333333332E-3</v>
      </c>
      <c r="R10" s="24">
        <v>20</v>
      </c>
      <c r="S10" s="34">
        <f t="shared" si="1"/>
        <v>0.16666666666666666</v>
      </c>
      <c r="T10" s="54"/>
      <c r="U10" s="56"/>
      <c r="V10" s="56"/>
      <c r="W10" s="56"/>
      <c r="X10" s="56"/>
      <c r="Y10" s="56"/>
      <c r="Z10" s="46"/>
      <c r="AA10" s="25"/>
    </row>
    <row r="11" spans="1:27" ht="23.4" customHeight="1" x14ac:dyDescent="0.25">
      <c r="A11" s="1"/>
      <c r="B11" s="3"/>
      <c r="C11" s="1"/>
      <c r="D11" s="9"/>
      <c r="E11" s="2"/>
      <c r="F11" s="4"/>
      <c r="G11" s="1"/>
      <c r="H11" s="7"/>
      <c r="I11" s="6"/>
      <c r="J11" s="12"/>
      <c r="K11" s="12"/>
      <c r="L11" s="12"/>
      <c r="M11" s="12"/>
      <c r="N11" s="12"/>
      <c r="O11" s="6" t="s">
        <v>21</v>
      </c>
      <c r="P11" s="27">
        <v>30</v>
      </c>
      <c r="Q11" s="23">
        <f t="shared" ref="Q11" si="2">P11/3600</f>
        <v>8.3333333333333332E-3</v>
      </c>
      <c r="R11" s="24">
        <v>20</v>
      </c>
      <c r="S11" s="34">
        <f t="shared" ref="S11" si="3">Q11*R11</f>
        <v>0.16666666666666666</v>
      </c>
      <c r="T11" s="54"/>
      <c r="U11" s="56"/>
      <c r="V11" s="56"/>
      <c r="W11" s="56"/>
      <c r="X11" s="56"/>
      <c r="Y11" s="56"/>
      <c r="Z11" s="46"/>
      <c r="AA11" s="25"/>
    </row>
    <row r="12" spans="1:27" ht="23.4" customHeight="1" x14ac:dyDescent="0.25">
      <c r="A12" s="1"/>
      <c r="B12" s="3"/>
      <c r="C12" s="1"/>
      <c r="D12" s="9"/>
      <c r="E12" s="2"/>
      <c r="F12" s="4"/>
      <c r="G12" s="1"/>
      <c r="H12" s="7"/>
      <c r="I12" s="6"/>
      <c r="J12" s="12"/>
      <c r="K12" s="12"/>
      <c r="L12" s="12"/>
      <c r="M12" s="12"/>
      <c r="N12" s="12"/>
      <c r="O12" s="6"/>
      <c r="P12" s="27"/>
      <c r="Q12" s="23"/>
      <c r="R12" s="24"/>
      <c r="S12" s="34"/>
      <c r="T12" s="54"/>
      <c r="U12" s="56"/>
      <c r="V12" s="56"/>
      <c r="W12" s="56"/>
      <c r="X12" s="56"/>
      <c r="Y12" s="56"/>
      <c r="Z12" s="46"/>
      <c r="AA12" s="25"/>
    </row>
    <row r="13" spans="1:27" ht="23.4" customHeight="1" x14ac:dyDescent="0.25">
      <c r="A13" s="1"/>
      <c r="B13" s="3"/>
      <c r="C13" s="1"/>
      <c r="D13" s="9"/>
      <c r="E13" s="2"/>
      <c r="F13" s="4"/>
      <c r="G13" s="1"/>
      <c r="H13" s="7"/>
      <c r="I13" s="6"/>
      <c r="J13" s="12"/>
      <c r="K13" s="12"/>
      <c r="L13" s="12"/>
      <c r="M13" s="12"/>
      <c r="N13" s="12"/>
      <c r="O13" s="6"/>
      <c r="P13" s="27"/>
      <c r="Q13" s="23"/>
      <c r="R13" s="24"/>
      <c r="S13" s="34"/>
      <c r="T13" s="54"/>
      <c r="U13" s="56"/>
      <c r="V13" s="56"/>
      <c r="W13" s="56"/>
      <c r="X13" s="56"/>
      <c r="Y13" s="56"/>
      <c r="Z13" s="46"/>
      <c r="AA13" s="25"/>
    </row>
    <row r="14" spans="1:27" s="22" customFormat="1" ht="23.4" customHeight="1" x14ac:dyDescent="0.25">
      <c r="A14" s="15"/>
      <c r="B14" s="16"/>
      <c r="C14" s="15"/>
      <c r="D14" s="17"/>
      <c r="E14" s="18"/>
      <c r="F14" s="19"/>
      <c r="G14" s="15"/>
      <c r="H14" s="20"/>
      <c r="I14" s="50" t="s">
        <v>13</v>
      </c>
      <c r="J14" s="51"/>
      <c r="K14" s="51"/>
      <c r="L14" s="51"/>
      <c r="M14" s="52"/>
      <c r="N14" s="21">
        <f>SUM(N9:N13)</f>
        <v>0.29317523200000001</v>
      </c>
      <c r="O14" s="21"/>
      <c r="P14" s="28"/>
      <c r="Q14" s="21"/>
      <c r="R14" s="32"/>
      <c r="S14" s="33">
        <f>SUM(S9:S13)</f>
        <v>0.38888888888888884</v>
      </c>
      <c r="T14" s="30">
        <f>(N14+S14)*T9</f>
        <v>6.8206412088888894E-3</v>
      </c>
      <c r="U14" s="21">
        <f>(N14+S14)*U9</f>
        <v>1.3641282417777779E-2</v>
      </c>
      <c r="V14" s="21">
        <f>(N14+S14)*V9</f>
        <v>6.8206412088888894E-3</v>
      </c>
      <c r="W14" s="21">
        <f>(N14+S14)*W9</f>
        <v>2.0461923626666666E-2</v>
      </c>
      <c r="X14" s="21">
        <f>(N14+S14)*X9</f>
        <v>3.4103206044444445E-2</v>
      </c>
      <c r="Y14" s="42">
        <f>SUM(N14:X14)</f>
        <v>0.76391181539555553</v>
      </c>
      <c r="Z14" s="43">
        <v>0.8</v>
      </c>
      <c r="AA14" s="38"/>
    </row>
    <row r="15" spans="1:27" ht="23.4" customHeight="1" x14ac:dyDescent="0.25">
      <c r="A15" s="1">
        <v>3</v>
      </c>
      <c r="B15" s="3"/>
      <c r="C15" s="1" t="s">
        <v>27</v>
      </c>
      <c r="D15" s="9" t="s">
        <v>8</v>
      </c>
      <c r="E15" s="39" t="s">
        <v>41</v>
      </c>
      <c r="F15" s="40" t="s">
        <v>42</v>
      </c>
      <c r="G15" s="1" t="s">
        <v>7</v>
      </c>
      <c r="H15" s="32">
        <v>1.28</v>
      </c>
      <c r="I15" s="6" t="s">
        <v>33</v>
      </c>
      <c r="J15" s="12">
        <f>(30-7)*7*0.02466*(12.5+1.5)/1000</f>
        <v>5.5583640000000004E-2</v>
      </c>
      <c r="K15" s="12">
        <v>3.5000000000000003E-2</v>
      </c>
      <c r="L15" s="12">
        <v>6</v>
      </c>
      <c r="M15" s="12">
        <v>2</v>
      </c>
      <c r="N15" s="12">
        <f>L15*J15-(J15-K15)*M15</f>
        <v>0.29233456000000002</v>
      </c>
      <c r="O15" s="6" t="s">
        <v>29</v>
      </c>
      <c r="P15" s="27">
        <v>20</v>
      </c>
      <c r="Q15" s="23">
        <f>P15/3600</f>
        <v>5.5555555555555558E-3</v>
      </c>
      <c r="R15" s="24">
        <v>25</v>
      </c>
      <c r="S15" s="34">
        <f t="shared" ref="S15:S16" si="4">Q15*R15</f>
        <v>0.1388888888888889</v>
      </c>
      <c r="T15" s="53">
        <v>0.01</v>
      </c>
      <c r="U15" s="55">
        <v>0.02</v>
      </c>
      <c r="V15" s="55">
        <v>0.01</v>
      </c>
      <c r="W15" s="55">
        <v>0.03</v>
      </c>
      <c r="X15" s="55">
        <v>0.05</v>
      </c>
      <c r="Y15" s="57"/>
      <c r="Z15" s="46"/>
      <c r="AA15" s="25"/>
    </row>
    <row r="16" spans="1:27" ht="23.4" customHeight="1" x14ac:dyDescent="0.25">
      <c r="A16" s="1"/>
      <c r="B16" s="3"/>
      <c r="C16" s="1"/>
      <c r="D16" s="9"/>
      <c r="E16" s="2"/>
      <c r="F16" s="4"/>
      <c r="G16" s="1"/>
      <c r="H16" s="7"/>
      <c r="I16" s="6"/>
      <c r="J16" s="12"/>
      <c r="K16" s="12"/>
      <c r="L16" s="12"/>
      <c r="M16" s="12"/>
      <c r="N16" s="12"/>
      <c r="O16" s="6" t="s">
        <v>30</v>
      </c>
      <c r="P16" s="27">
        <v>30</v>
      </c>
      <c r="Q16" s="23">
        <f t="shared" ref="Q16" si="5">P16/3600</f>
        <v>8.3333333333333332E-3</v>
      </c>
      <c r="R16" s="24">
        <v>20</v>
      </c>
      <c r="S16" s="34">
        <f t="shared" si="4"/>
        <v>0.16666666666666666</v>
      </c>
      <c r="T16" s="54"/>
      <c r="U16" s="56"/>
      <c r="V16" s="56"/>
      <c r="W16" s="56"/>
      <c r="X16" s="56"/>
      <c r="Y16" s="56"/>
      <c r="Z16" s="46"/>
      <c r="AA16" s="25"/>
    </row>
    <row r="17" spans="1:27" ht="23.4" customHeight="1" x14ac:dyDescent="0.25">
      <c r="A17" s="1"/>
      <c r="B17" s="3"/>
      <c r="C17" s="1"/>
      <c r="D17" s="9"/>
      <c r="E17" s="2"/>
      <c r="F17" s="4"/>
      <c r="G17" s="1"/>
      <c r="H17" s="7"/>
      <c r="I17" s="6"/>
      <c r="J17" s="12"/>
      <c r="K17" s="12"/>
      <c r="L17" s="12"/>
      <c r="M17" s="12"/>
      <c r="N17" s="12"/>
      <c r="O17" s="6" t="s">
        <v>21</v>
      </c>
      <c r="P17" s="27">
        <v>30</v>
      </c>
      <c r="Q17" s="23">
        <f t="shared" ref="Q17" si="6">P17/3600</f>
        <v>8.3333333333333332E-3</v>
      </c>
      <c r="R17" s="24">
        <v>10</v>
      </c>
      <c r="S17" s="34">
        <f t="shared" ref="S17" si="7">Q17*R17</f>
        <v>8.3333333333333329E-2</v>
      </c>
      <c r="T17" s="54"/>
      <c r="U17" s="56"/>
      <c r="V17" s="56"/>
      <c r="W17" s="56"/>
      <c r="X17" s="56"/>
      <c r="Y17" s="56"/>
      <c r="Z17" s="46"/>
      <c r="AA17" s="25"/>
    </row>
    <row r="18" spans="1:27" ht="23.4" customHeight="1" x14ac:dyDescent="0.25">
      <c r="A18" s="1"/>
      <c r="B18" s="3"/>
      <c r="C18" s="1"/>
      <c r="D18" s="9"/>
      <c r="E18" s="2"/>
      <c r="F18" s="4"/>
      <c r="G18" s="1"/>
      <c r="H18" s="7"/>
      <c r="I18" s="6"/>
      <c r="J18" s="12"/>
      <c r="K18" s="12"/>
      <c r="L18" s="12"/>
      <c r="M18" s="12"/>
      <c r="N18" s="12"/>
      <c r="O18" s="6"/>
      <c r="P18" s="27"/>
      <c r="Q18" s="23"/>
      <c r="R18" s="24"/>
      <c r="S18" s="34"/>
      <c r="T18" s="54"/>
      <c r="U18" s="56"/>
      <c r="V18" s="56"/>
      <c r="W18" s="56"/>
      <c r="X18" s="56"/>
      <c r="Y18" s="56"/>
      <c r="Z18" s="46"/>
      <c r="AA18" s="25"/>
    </row>
    <row r="19" spans="1:27" ht="23.4" customHeight="1" x14ac:dyDescent="0.25">
      <c r="A19" s="1"/>
      <c r="B19" s="3"/>
      <c r="C19" s="1"/>
      <c r="D19" s="9"/>
      <c r="E19" s="2"/>
      <c r="F19" s="4"/>
      <c r="G19" s="1"/>
      <c r="H19" s="7"/>
      <c r="I19" s="6"/>
      <c r="J19" s="12"/>
      <c r="K19" s="12"/>
      <c r="L19" s="12"/>
      <c r="M19" s="12"/>
      <c r="N19" s="12"/>
      <c r="O19" s="6"/>
      <c r="P19" s="27"/>
      <c r="Q19" s="23"/>
      <c r="R19" s="24"/>
      <c r="S19" s="34"/>
      <c r="T19" s="54"/>
      <c r="U19" s="56"/>
      <c r="V19" s="56"/>
      <c r="W19" s="56"/>
      <c r="X19" s="56"/>
      <c r="Y19" s="56"/>
      <c r="Z19" s="46"/>
      <c r="AA19" s="25"/>
    </row>
    <row r="20" spans="1:27" s="22" customFormat="1" ht="23.4" customHeight="1" x14ac:dyDescent="0.25">
      <c r="A20" s="15"/>
      <c r="B20" s="16"/>
      <c r="C20" s="15"/>
      <c r="D20" s="17"/>
      <c r="E20" s="18"/>
      <c r="F20" s="19"/>
      <c r="G20" s="15"/>
      <c r="H20" s="20"/>
      <c r="I20" s="50" t="s">
        <v>13</v>
      </c>
      <c r="J20" s="51"/>
      <c r="K20" s="51"/>
      <c r="L20" s="51"/>
      <c r="M20" s="52"/>
      <c r="N20" s="21">
        <f>SUM(N15:N19)</f>
        <v>0.29233456000000002</v>
      </c>
      <c r="O20" s="21"/>
      <c r="P20" s="28"/>
      <c r="Q20" s="21"/>
      <c r="R20" s="32"/>
      <c r="S20" s="33">
        <f>SUM(S15:S19)</f>
        <v>0.3888888888888889</v>
      </c>
      <c r="T20" s="30">
        <f>(N20+S20)*T15</f>
        <v>6.8122344888888889E-3</v>
      </c>
      <c r="U20" s="21">
        <f>(N20+S20)*U15</f>
        <v>1.3624468977777778E-2</v>
      </c>
      <c r="V20" s="21">
        <f>(N20+S20)*V15</f>
        <v>6.8122344888888889E-3</v>
      </c>
      <c r="W20" s="21">
        <f>(N20+S20)*W15</f>
        <v>2.0436703466666664E-2</v>
      </c>
      <c r="X20" s="21">
        <f>(N20+S20)*X15</f>
        <v>3.4061172444444447E-2</v>
      </c>
      <c r="Y20" s="42">
        <f>SUM(N20:X20)</f>
        <v>0.76297026275555557</v>
      </c>
      <c r="Z20" s="43">
        <v>0.8</v>
      </c>
      <c r="AA20" s="38"/>
    </row>
    <row r="21" spans="1:27" ht="23.4" customHeight="1" x14ac:dyDescent="0.25">
      <c r="A21" s="1">
        <v>4</v>
      </c>
      <c r="B21" s="3"/>
      <c r="C21" s="1" t="s">
        <v>27</v>
      </c>
      <c r="D21" s="9" t="s">
        <v>8</v>
      </c>
      <c r="E21" s="39" t="s">
        <v>44</v>
      </c>
      <c r="F21" s="40" t="s">
        <v>43</v>
      </c>
      <c r="G21" s="1" t="s">
        <v>7</v>
      </c>
      <c r="H21" s="32">
        <v>1.8</v>
      </c>
      <c r="I21" s="6" t="s">
        <v>33</v>
      </c>
      <c r="J21" s="12">
        <f>(30-10)*10*0.02466*(17+1.5)/1000</f>
        <v>9.1242000000000004E-2</v>
      </c>
      <c r="K21" s="12">
        <v>6.4000000000000001E-2</v>
      </c>
      <c r="L21" s="12">
        <v>6</v>
      </c>
      <c r="M21" s="12">
        <v>2</v>
      </c>
      <c r="N21" s="12">
        <f>L21*J21-(J21-K21)*M21</f>
        <v>0.49296800000000007</v>
      </c>
      <c r="O21" s="6" t="s">
        <v>29</v>
      </c>
      <c r="P21" s="27">
        <v>20</v>
      </c>
      <c r="Q21" s="23">
        <f>P21/3600</f>
        <v>5.5555555555555558E-3</v>
      </c>
      <c r="R21" s="24">
        <v>25</v>
      </c>
      <c r="S21" s="34">
        <f>Q21*R21</f>
        <v>0.1388888888888889</v>
      </c>
      <c r="T21" s="53">
        <v>0.01</v>
      </c>
      <c r="U21" s="55">
        <v>0.02</v>
      </c>
      <c r="V21" s="55">
        <v>0.01</v>
      </c>
      <c r="W21" s="55">
        <v>0.03</v>
      </c>
      <c r="X21" s="55">
        <v>0.05</v>
      </c>
      <c r="Y21" s="57"/>
      <c r="Z21" s="46"/>
      <c r="AA21" s="25"/>
    </row>
    <row r="22" spans="1:27" ht="23.4" customHeight="1" x14ac:dyDescent="0.25">
      <c r="A22" s="1"/>
      <c r="B22" s="3"/>
      <c r="C22" s="1"/>
      <c r="D22" s="9"/>
      <c r="E22" s="2"/>
      <c r="F22" s="4"/>
      <c r="G22" s="1"/>
      <c r="H22" s="32"/>
      <c r="I22" s="6"/>
      <c r="J22" s="12"/>
      <c r="K22" s="12"/>
      <c r="L22" s="12"/>
      <c r="M22" s="12"/>
      <c r="N22" s="12"/>
      <c r="O22" s="6" t="s">
        <v>30</v>
      </c>
      <c r="P22" s="27">
        <v>30</v>
      </c>
      <c r="Q22" s="23">
        <f>P22/3600</f>
        <v>8.3333333333333332E-3</v>
      </c>
      <c r="R22" s="24">
        <v>20</v>
      </c>
      <c r="S22" s="34">
        <f>Q22*R22</f>
        <v>0.16666666666666666</v>
      </c>
      <c r="T22" s="65"/>
      <c r="U22" s="66"/>
      <c r="V22" s="66"/>
      <c r="W22" s="66"/>
      <c r="X22" s="66"/>
      <c r="Y22" s="56"/>
      <c r="Z22" s="46"/>
      <c r="AA22" s="25"/>
    </row>
    <row r="23" spans="1:27" ht="23.4" customHeight="1" x14ac:dyDescent="0.25">
      <c r="A23" s="1"/>
      <c r="B23" s="3"/>
      <c r="C23" s="1"/>
      <c r="D23" s="9"/>
      <c r="E23" s="2"/>
      <c r="F23" s="4"/>
      <c r="G23" s="1"/>
      <c r="H23" s="7"/>
      <c r="I23" s="6"/>
      <c r="J23" s="12"/>
      <c r="K23" s="12"/>
      <c r="L23" s="12"/>
      <c r="M23" s="12"/>
      <c r="N23" s="12"/>
      <c r="O23" s="6" t="s">
        <v>21</v>
      </c>
      <c r="P23" s="27">
        <v>30</v>
      </c>
      <c r="Q23" s="23">
        <f t="shared" ref="Q23:Q24" si="8">P23/3600</f>
        <v>8.3333333333333332E-3</v>
      </c>
      <c r="R23" s="24">
        <v>15</v>
      </c>
      <c r="S23" s="34">
        <f t="shared" ref="S23:S24" si="9">Q23*R23</f>
        <v>0.125</v>
      </c>
      <c r="T23" s="54"/>
      <c r="U23" s="56"/>
      <c r="V23" s="56"/>
      <c r="W23" s="56"/>
      <c r="X23" s="56"/>
      <c r="Y23" s="56"/>
      <c r="Z23" s="46"/>
      <c r="AA23" s="25"/>
    </row>
    <row r="24" spans="1:27" ht="23.4" customHeight="1" x14ac:dyDescent="0.25">
      <c r="A24" s="1"/>
      <c r="B24" s="3"/>
      <c r="C24" s="1"/>
      <c r="D24" s="9"/>
      <c r="E24" s="2"/>
      <c r="F24" s="4"/>
      <c r="G24" s="1"/>
      <c r="H24" s="7"/>
      <c r="I24" s="6"/>
      <c r="J24" s="12"/>
      <c r="K24" s="12"/>
      <c r="L24" s="12"/>
      <c r="M24" s="12"/>
      <c r="N24" s="12"/>
      <c r="O24" s="6" t="s">
        <v>35</v>
      </c>
      <c r="P24" s="27">
        <v>15</v>
      </c>
      <c r="Q24" s="23">
        <f t="shared" si="8"/>
        <v>4.1666666666666666E-3</v>
      </c>
      <c r="R24" s="24">
        <v>20</v>
      </c>
      <c r="S24" s="34">
        <f t="shared" si="9"/>
        <v>8.3333333333333329E-2</v>
      </c>
      <c r="T24" s="54"/>
      <c r="U24" s="56"/>
      <c r="V24" s="56"/>
      <c r="W24" s="56"/>
      <c r="X24" s="56"/>
      <c r="Y24" s="56"/>
      <c r="Z24" s="46"/>
      <c r="AA24" s="25"/>
    </row>
    <row r="25" spans="1:27" ht="23.4" customHeight="1" x14ac:dyDescent="0.25">
      <c r="A25" s="1"/>
      <c r="B25" s="3"/>
      <c r="C25" s="1"/>
      <c r="D25" s="9"/>
      <c r="E25" s="2"/>
      <c r="F25" s="4"/>
      <c r="G25" s="1"/>
      <c r="H25" s="7"/>
      <c r="I25" s="6"/>
      <c r="J25" s="12"/>
      <c r="K25" s="12"/>
      <c r="L25" s="12"/>
      <c r="M25" s="12"/>
      <c r="N25" s="12"/>
      <c r="O25" s="6"/>
      <c r="P25" s="27"/>
      <c r="Q25" s="23"/>
      <c r="R25" s="24"/>
      <c r="S25" s="34"/>
      <c r="T25" s="54"/>
      <c r="U25" s="56"/>
      <c r="V25" s="56"/>
      <c r="W25" s="56"/>
      <c r="X25" s="56"/>
      <c r="Y25" s="56"/>
      <c r="Z25" s="46"/>
      <c r="AA25" s="25"/>
    </row>
    <row r="26" spans="1:27" ht="23.4" customHeight="1" x14ac:dyDescent="0.25">
      <c r="A26" s="1"/>
      <c r="B26" s="3"/>
      <c r="C26" s="1"/>
      <c r="D26" s="9"/>
      <c r="E26" s="2"/>
      <c r="F26" s="4"/>
      <c r="G26" s="1"/>
      <c r="H26" s="7"/>
      <c r="I26" s="6"/>
      <c r="J26" s="12"/>
      <c r="K26" s="12"/>
      <c r="L26" s="12"/>
      <c r="M26" s="12"/>
      <c r="N26" s="12"/>
      <c r="O26" s="6"/>
      <c r="P26" s="27"/>
      <c r="Q26" s="23"/>
      <c r="R26" s="24"/>
      <c r="S26" s="34"/>
      <c r="T26" s="54"/>
      <c r="U26" s="56"/>
      <c r="V26" s="56"/>
      <c r="W26" s="56"/>
      <c r="X26" s="56"/>
      <c r="Y26" s="56"/>
      <c r="Z26" s="46"/>
      <c r="AA26" s="25"/>
    </row>
    <row r="27" spans="1:27" ht="23.4" customHeight="1" x14ac:dyDescent="0.25">
      <c r="A27" s="1"/>
      <c r="B27" s="3"/>
      <c r="C27" s="1"/>
      <c r="D27" s="9"/>
      <c r="E27" s="2"/>
      <c r="F27" s="4"/>
      <c r="G27" s="1"/>
      <c r="H27" s="7"/>
      <c r="I27" s="6"/>
      <c r="J27" s="12"/>
      <c r="K27" s="12"/>
      <c r="L27" s="12"/>
      <c r="M27" s="12"/>
      <c r="N27" s="12"/>
      <c r="O27" s="6"/>
      <c r="P27" s="27"/>
      <c r="Q27" s="23"/>
      <c r="R27" s="24"/>
      <c r="S27" s="34"/>
      <c r="T27" s="54"/>
      <c r="U27" s="56"/>
      <c r="V27" s="56"/>
      <c r="W27" s="56"/>
      <c r="X27" s="56"/>
      <c r="Y27" s="56"/>
      <c r="Z27" s="46"/>
      <c r="AA27" s="25"/>
    </row>
    <row r="28" spans="1:27" s="22" customFormat="1" ht="23.4" customHeight="1" x14ac:dyDescent="0.25">
      <c r="A28" s="15"/>
      <c r="B28" s="16"/>
      <c r="C28" s="15"/>
      <c r="D28" s="17"/>
      <c r="E28" s="18"/>
      <c r="F28" s="19"/>
      <c r="G28" s="15"/>
      <c r="H28" s="20"/>
      <c r="I28" s="50" t="s">
        <v>13</v>
      </c>
      <c r="J28" s="51"/>
      <c r="K28" s="51"/>
      <c r="L28" s="51"/>
      <c r="M28" s="52"/>
      <c r="N28" s="21">
        <f>SUM(N21:N27)</f>
        <v>0.49296800000000007</v>
      </c>
      <c r="O28" s="21"/>
      <c r="P28" s="28"/>
      <c r="Q28" s="21"/>
      <c r="R28" s="32"/>
      <c r="S28" s="33">
        <f>SUM(S21:S27)</f>
        <v>0.51388888888888895</v>
      </c>
      <c r="T28" s="30">
        <f>(N28+S28)*T21</f>
        <v>1.0068568888888891E-2</v>
      </c>
      <c r="U28" s="21">
        <f>(N28+S28)*U21</f>
        <v>2.0137137777777783E-2</v>
      </c>
      <c r="V28" s="21">
        <f>(N28+S28)*V21</f>
        <v>1.0068568888888891E-2</v>
      </c>
      <c r="W28" s="21">
        <f>(N28+S28)*W21</f>
        <v>3.0205706666666672E-2</v>
      </c>
      <c r="X28" s="21">
        <f>(N28+S28)*X21</f>
        <v>5.0342844444444458E-2</v>
      </c>
      <c r="Y28" s="42">
        <f>SUM(N28:X28)</f>
        <v>1.1276797155555558</v>
      </c>
      <c r="Z28" s="43">
        <v>1.3</v>
      </c>
      <c r="AA28" s="38"/>
    </row>
    <row r="29" spans="1:27" ht="23.4" customHeight="1" x14ac:dyDescent="0.25">
      <c r="A29" s="1">
        <v>5</v>
      </c>
      <c r="B29" s="3"/>
      <c r="C29" s="1" t="s">
        <v>27</v>
      </c>
      <c r="D29" s="9" t="s">
        <v>8</v>
      </c>
      <c r="E29" s="39" t="s">
        <v>48</v>
      </c>
      <c r="F29" s="40" t="s">
        <v>45</v>
      </c>
      <c r="G29" s="1" t="s">
        <v>7</v>
      </c>
      <c r="H29" s="32">
        <v>1.31</v>
      </c>
      <c r="I29" s="6" t="s">
        <v>23</v>
      </c>
      <c r="J29" s="12">
        <f>(25-11/2)*(11/2)*0.02466*(8.5+8+1.5)/1000</f>
        <v>4.7606130000000003E-2</v>
      </c>
      <c r="K29" s="12">
        <v>3.1E-2</v>
      </c>
      <c r="L29" s="12">
        <v>5</v>
      </c>
      <c r="M29" s="12">
        <v>2</v>
      </c>
      <c r="N29" s="12">
        <f>L29*J29-(J29-K29)*M29</f>
        <v>0.20481839000000002</v>
      </c>
      <c r="O29" s="6" t="s">
        <v>29</v>
      </c>
      <c r="P29" s="27">
        <v>20</v>
      </c>
      <c r="Q29" s="23">
        <f>P29/3600</f>
        <v>5.5555555555555558E-3</v>
      </c>
      <c r="R29" s="24">
        <v>25</v>
      </c>
      <c r="S29" s="34">
        <f t="shared" ref="S29:S31" si="10">Q29*R29</f>
        <v>0.1388888888888889</v>
      </c>
      <c r="T29" s="53">
        <v>0.01</v>
      </c>
      <c r="U29" s="55">
        <v>0.02</v>
      </c>
      <c r="V29" s="55">
        <v>0.01</v>
      </c>
      <c r="W29" s="55">
        <v>0.03</v>
      </c>
      <c r="X29" s="55">
        <v>0.05</v>
      </c>
      <c r="Y29" s="57"/>
      <c r="Z29" s="46"/>
      <c r="AA29" s="25"/>
    </row>
    <row r="30" spans="1:27" ht="23.4" customHeight="1" x14ac:dyDescent="0.25">
      <c r="A30" s="1"/>
      <c r="B30" s="3"/>
      <c r="C30" s="1"/>
      <c r="D30" s="9"/>
      <c r="E30" s="2"/>
      <c r="F30" s="4"/>
      <c r="G30" s="1"/>
      <c r="H30" s="32"/>
      <c r="I30" s="6"/>
      <c r="J30" s="12"/>
      <c r="K30" s="12"/>
      <c r="L30" s="12"/>
      <c r="M30" s="12"/>
      <c r="N30" s="12"/>
      <c r="O30" s="6" t="s">
        <v>30</v>
      </c>
      <c r="P30" s="27">
        <v>30</v>
      </c>
      <c r="Q30" s="23">
        <f t="shared" ref="Q30:Q31" si="11">P30/3600</f>
        <v>8.3333333333333332E-3</v>
      </c>
      <c r="R30" s="24">
        <v>20</v>
      </c>
      <c r="S30" s="34">
        <f t="shared" si="10"/>
        <v>0.16666666666666666</v>
      </c>
      <c r="T30" s="65"/>
      <c r="U30" s="66"/>
      <c r="V30" s="66"/>
      <c r="W30" s="66"/>
      <c r="X30" s="66"/>
      <c r="Y30" s="56"/>
      <c r="Z30" s="46"/>
      <c r="AA30" s="25"/>
    </row>
    <row r="31" spans="1:27" ht="23.4" customHeight="1" x14ac:dyDescent="0.25">
      <c r="A31" s="1"/>
      <c r="B31" s="3"/>
      <c r="C31" s="1"/>
      <c r="D31" s="9"/>
      <c r="E31" s="2"/>
      <c r="F31" s="4"/>
      <c r="G31" s="1"/>
      <c r="H31" s="7"/>
      <c r="I31" s="6"/>
      <c r="J31" s="12"/>
      <c r="K31" s="12"/>
      <c r="L31" s="12"/>
      <c r="M31" s="12"/>
      <c r="N31" s="12"/>
      <c r="O31" s="6" t="s">
        <v>21</v>
      </c>
      <c r="P31" s="27">
        <v>30</v>
      </c>
      <c r="Q31" s="23">
        <f t="shared" si="11"/>
        <v>8.3333333333333332E-3</v>
      </c>
      <c r="R31" s="24">
        <v>10</v>
      </c>
      <c r="S31" s="34">
        <f t="shared" si="10"/>
        <v>8.3333333333333329E-2</v>
      </c>
      <c r="T31" s="54"/>
      <c r="U31" s="56"/>
      <c r="V31" s="56"/>
      <c r="W31" s="56"/>
      <c r="X31" s="56"/>
      <c r="Y31" s="56"/>
      <c r="Z31" s="46"/>
      <c r="AA31" s="25"/>
    </row>
    <row r="32" spans="1:27" ht="23.4" customHeight="1" x14ac:dyDescent="0.25">
      <c r="A32" s="1"/>
      <c r="B32" s="3"/>
      <c r="C32" s="1"/>
      <c r="D32" s="9"/>
      <c r="E32" s="2"/>
      <c r="F32" s="4"/>
      <c r="G32" s="1"/>
      <c r="H32" s="7"/>
      <c r="I32" s="6"/>
      <c r="J32" s="12"/>
      <c r="K32" s="12"/>
      <c r="L32" s="12"/>
      <c r="M32" s="12"/>
      <c r="N32" s="12"/>
      <c r="O32" s="6"/>
      <c r="P32" s="27"/>
      <c r="Q32" s="23"/>
      <c r="R32" s="24"/>
      <c r="S32" s="34"/>
      <c r="T32" s="54"/>
      <c r="U32" s="56"/>
      <c r="V32" s="56"/>
      <c r="W32" s="56"/>
      <c r="X32" s="56"/>
      <c r="Y32" s="56"/>
      <c r="Z32" s="46"/>
      <c r="AA32" s="25"/>
    </row>
    <row r="33" spans="1:27" ht="23.4" customHeight="1" x14ac:dyDescent="0.25">
      <c r="A33" s="1"/>
      <c r="B33" s="3"/>
      <c r="C33" s="1"/>
      <c r="D33" s="9"/>
      <c r="E33" s="2"/>
      <c r="F33" s="4"/>
      <c r="G33" s="1"/>
      <c r="H33" s="7"/>
      <c r="I33" s="6"/>
      <c r="J33" s="12"/>
      <c r="K33" s="12"/>
      <c r="L33" s="12"/>
      <c r="M33" s="12"/>
      <c r="N33" s="12"/>
      <c r="O33" s="6"/>
      <c r="P33" s="27"/>
      <c r="Q33" s="23"/>
      <c r="R33" s="24"/>
      <c r="S33" s="34"/>
      <c r="T33" s="54"/>
      <c r="U33" s="56"/>
      <c r="V33" s="56"/>
      <c r="W33" s="56"/>
      <c r="X33" s="56"/>
      <c r="Y33" s="56"/>
      <c r="Z33" s="46"/>
      <c r="AA33" s="25"/>
    </row>
    <row r="34" spans="1:27" ht="23.4" customHeight="1" x14ac:dyDescent="0.25">
      <c r="A34" s="1"/>
      <c r="B34" s="3"/>
      <c r="C34" s="1"/>
      <c r="D34" s="9"/>
      <c r="E34" s="2"/>
      <c r="F34" s="4"/>
      <c r="G34" s="1"/>
      <c r="H34" s="7"/>
      <c r="I34" s="6"/>
      <c r="J34" s="12"/>
      <c r="K34" s="12"/>
      <c r="L34" s="12"/>
      <c r="M34" s="12"/>
      <c r="N34" s="12"/>
      <c r="O34" s="6"/>
      <c r="P34" s="27"/>
      <c r="Q34" s="23"/>
      <c r="R34" s="24"/>
      <c r="S34" s="34"/>
      <c r="T34" s="54"/>
      <c r="U34" s="56"/>
      <c r="V34" s="56"/>
      <c r="W34" s="56"/>
      <c r="X34" s="56"/>
      <c r="Y34" s="56"/>
      <c r="Z34" s="46"/>
      <c r="AA34" s="25"/>
    </row>
    <row r="35" spans="1:27" ht="23.4" customHeight="1" x14ac:dyDescent="0.25">
      <c r="A35" s="1"/>
      <c r="B35" s="3"/>
      <c r="C35" s="1"/>
      <c r="D35" s="9"/>
      <c r="E35" s="2"/>
      <c r="F35" s="4"/>
      <c r="G35" s="1"/>
      <c r="H35" s="7"/>
      <c r="I35" s="6"/>
      <c r="J35" s="12"/>
      <c r="K35" s="12"/>
      <c r="L35" s="12"/>
      <c r="M35" s="12"/>
      <c r="N35" s="12"/>
      <c r="O35" s="6"/>
      <c r="P35" s="27"/>
      <c r="Q35" s="23"/>
      <c r="R35" s="24"/>
      <c r="S35" s="34"/>
      <c r="T35" s="54"/>
      <c r="U35" s="56"/>
      <c r="V35" s="56"/>
      <c r="W35" s="56"/>
      <c r="X35" s="56"/>
      <c r="Y35" s="56"/>
      <c r="Z35" s="46"/>
      <c r="AA35" s="25"/>
    </row>
    <row r="36" spans="1:27" ht="23.4" customHeight="1" x14ac:dyDescent="0.25">
      <c r="A36" s="1"/>
      <c r="B36" s="3"/>
      <c r="C36" s="1"/>
      <c r="D36" s="9"/>
      <c r="E36" s="2"/>
      <c r="F36" s="4"/>
      <c r="G36" s="1"/>
      <c r="H36" s="7"/>
      <c r="I36" s="6"/>
      <c r="J36" s="12"/>
      <c r="K36" s="12"/>
      <c r="L36" s="12"/>
      <c r="M36" s="12"/>
      <c r="N36" s="12"/>
      <c r="O36" s="6"/>
      <c r="P36" s="27"/>
      <c r="Q36" s="23"/>
      <c r="R36" s="24"/>
      <c r="S36" s="34"/>
      <c r="T36" s="54"/>
      <c r="U36" s="56"/>
      <c r="V36" s="56"/>
      <c r="W36" s="56"/>
      <c r="X36" s="56"/>
      <c r="Y36" s="56"/>
      <c r="Z36" s="46"/>
      <c r="AA36" s="25"/>
    </row>
    <row r="37" spans="1:27" s="22" customFormat="1" ht="23.4" customHeight="1" x14ac:dyDescent="0.25">
      <c r="A37" s="15"/>
      <c r="B37" s="16"/>
      <c r="C37" s="15"/>
      <c r="D37" s="17"/>
      <c r="E37" s="18"/>
      <c r="F37" s="19"/>
      <c r="G37" s="15"/>
      <c r="H37" s="20"/>
      <c r="I37" s="50" t="s">
        <v>13</v>
      </c>
      <c r="J37" s="51"/>
      <c r="K37" s="51"/>
      <c r="L37" s="51"/>
      <c r="M37" s="52"/>
      <c r="N37" s="21">
        <f>SUM(N29:N36)</f>
        <v>0.20481839000000002</v>
      </c>
      <c r="O37" s="21"/>
      <c r="P37" s="28"/>
      <c r="Q37" s="21"/>
      <c r="R37" s="32"/>
      <c r="S37" s="33">
        <f>SUM(S29:S36)</f>
        <v>0.3888888888888889</v>
      </c>
      <c r="T37" s="30">
        <f>(N37+S37)*T29</f>
        <v>5.9370727888888889E-3</v>
      </c>
      <c r="U37" s="21">
        <f>(N37+S37)*U29</f>
        <v>1.1874145577777778E-2</v>
      </c>
      <c r="V37" s="21">
        <f>(N37+S37)*V29</f>
        <v>5.9370727888888889E-3</v>
      </c>
      <c r="W37" s="21">
        <f>(N37+S37)*W29</f>
        <v>1.7811218366666666E-2</v>
      </c>
      <c r="X37" s="21">
        <f>(N37+S37)*X29</f>
        <v>2.9685363944444446E-2</v>
      </c>
      <c r="Y37" s="42">
        <f>SUM(N37:X37)</f>
        <v>0.66495215235555549</v>
      </c>
      <c r="Z37" s="49">
        <v>0.66495215235555549</v>
      </c>
      <c r="AA37" s="38"/>
    </row>
    <row r="38" spans="1:27" ht="23.4" customHeight="1" x14ac:dyDescent="0.25">
      <c r="A38" s="1">
        <v>6</v>
      </c>
      <c r="B38" s="3"/>
      <c r="C38" s="1" t="s">
        <v>27</v>
      </c>
      <c r="D38" s="9" t="s">
        <v>8</v>
      </c>
      <c r="E38" s="39" t="s">
        <v>46</v>
      </c>
      <c r="F38" s="40" t="s">
        <v>47</v>
      </c>
      <c r="G38" s="1" t="s">
        <v>7</v>
      </c>
      <c r="H38" s="32">
        <v>0.9</v>
      </c>
      <c r="I38" s="6" t="s">
        <v>33</v>
      </c>
      <c r="J38" s="12">
        <f>28*28*0.00617*(12+1.5)/1000</f>
        <v>6.5303280000000005E-2</v>
      </c>
      <c r="K38" s="12">
        <v>3.2000000000000001E-2</v>
      </c>
      <c r="L38" s="12">
        <v>5</v>
      </c>
      <c r="M38" s="12">
        <v>2</v>
      </c>
      <c r="N38" s="12">
        <f>L38*J38-(J38-K38)*M38</f>
        <v>0.25990984000000006</v>
      </c>
      <c r="O38" s="6" t="s">
        <v>29</v>
      </c>
      <c r="P38" s="27">
        <v>20</v>
      </c>
      <c r="Q38" s="23">
        <f>P38/3600</f>
        <v>5.5555555555555558E-3</v>
      </c>
      <c r="R38" s="24">
        <v>25</v>
      </c>
      <c r="S38" s="34">
        <f>Q38*R38</f>
        <v>0.1388888888888889</v>
      </c>
      <c r="T38" s="53">
        <v>0.01</v>
      </c>
      <c r="U38" s="55">
        <v>0.02</v>
      </c>
      <c r="V38" s="55">
        <v>0.01</v>
      </c>
      <c r="W38" s="55">
        <v>0.03</v>
      </c>
      <c r="X38" s="55">
        <v>0.05</v>
      </c>
      <c r="Y38" s="57"/>
      <c r="Z38" s="46"/>
      <c r="AA38" s="25"/>
    </row>
    <row r="39" spans="1:27" ht="23.4" customHeight="1" x14ac:dyDescent="0.25">
      <c r="A39" s="1"/>
      <c r="B39" s="3"/>
      <c r="C39" s="1"/>
      <c r="D39" s="9"/>
      <c r="E39" s="2"/>
      <c r="F39" s="4"/>
      <c r="G39" s="1"/>
      <c r="H39" s="7"/>
      <c r="I39" s="6"/>
      <c r="J39" s="12"/>
      <c r="K39" s="12"/>
      <c r="L39" s="12"/>
      <c r="M39" s="12"/>
      <c r="N39" s="12"/>
      <c r="O39" s="6" t="s">
        <v>30</v>
      </c>
      <c r="P39" s="27">
        <v>30</v>
      </c>
      <c r="Q39" s="23">
        <f>P39/3600</f>
        <v>8.3333333333333332E-3</v>
      </c>
      <c r="R39" s="24">
        <v>20</v>
      </c>
      <c r="S39" s="34">
        <f>Q39*R39</f>
        <v>0.16666666666666666</v>
      </c>
      <c r="T39" s="54"/>
      <c r="U39" s="56"/>
      <c r="V39" s="56"/>
      <c r="W39" s="56"/>
      <c r="X39" s="56"/>
      <c r="Y39" s="56"/>
      <c r="Z39" s="46"/>
      <c r="AA39" s="25"/>
    </row>
    <row r="40" spans="1:27" ht="23.4" customHeight="1" x14ac:dyDescent="0.25">
      <c r="A40" s="1"/>
      <c r="B40" s="3"/>
      <c r="C40" s="1"/>
      <c r="D40" s="9"/>
      <c r="E40" s="2"/>
      <c r="F40" s="4"/>
      <c r="G40" s="1"/>
      <c r="H40" s="7"/>
      <c r="I40" s="6"/>
      <c r="J40" s="12"/>
      <c r="K40" s="12"/>
      <c r="L40" s="12"/>
      <c r="M40" s="12"/>
      <c r="N40" s="12"/>
      <c r="O40" s="6" t="s">
        <v>22</v>
      </c>
      <c r="P40" s="27">
        <v>15</v>
      </c>
      <c r="Q40" s="23">
        <f t="shared" ref="Q40:Q41" si="12">P40/3600</f>
        <v>4.1666666666666666E-3</v>
      </c>
      <c r="R40" s="24">
        <v>20</v>
      </c>
      <c r="S40" s="34">
        <f t="shared" ref="S40:S41" si="13">Q40*R40</f>
        <v>8.3333333333333329E-2</v>
      </c>
      <c r="T40" s="54"/>
      <c r="U40" s="56"/>
      <c r="V40" s="56"/>
      <c r="W40" s="56"/>
      <c r="X40" s="56"/>
      <c r="Y40" s="56"/>
      <c r="Z40" s="46"/>
      <c r="AA40" s="25"/>
    </row>
    <row r="41" spans="1:27" ht="23.4" customHeight="1" x14ac:dyDescent="0.25">
      <c r="A41" s="1"/>
      <c r="B41" s="3"/>
      <c r="C41" s="1"/>
      <c r="D41" s="9"/>
      <c r="E41" s="2"/>
      <c r="F41" s="4"/>
      <c r="G41" s="1"/>
      <c r="H41" s="7"/>
      <c r="I41" s="6"/>
      <c r="J41" s="12"/>
      <c r="K41" s="12"/>
      <c r="L41" s="12"/>
      <c r="M41" s="12"/>
      <c r="N41" s="12"/>
      <c r="O41" s="6" t="s">
        <v>21</v>
      </c>
      <c r="P41" s="27">
        <v>30</v>
      </c>
      <c r="Q41" s="23">
        <f t="shared" si="12"/>
        <v>8.3333333333333332E-3</v>
      </c>
      <c r="R41" s="24">
        <v>10</v>
      </c>
      <c r="S41" s="34">
        <f t="shared" si="13"/>
        <v>8.3333333333333329E-2</v>
      </c>
      <c r="T41" s="54"/>
      <c r="U41" s="56"/>
      <c r="V41" s="56"/>
      <c r="W41" s="56"/>
      <c r="X41" s="56"/>
      <c r="Y41" s="56"/>
      <c r="Z41" s="46"/>
      <c r="AA41" s="25"/>
    </row>
    <row r="42" spans="1:27" ht="23.4" customHeight="1" x14ac:dyDescent="0.25">
      <c r="A42" s="1"/>
      <c r="B42" s="3"/>
      <c r="C42" s="1"/>
      <c r="D42" s="9"/>
      <c r="E42" s="2"/>
      <c r="F42" s="4"/>
      <c r="G42" s="1"/>
      <c r="H42" s="7"/>
      <c r="I42" s="6"/>
      <c r="J42" s="12"/>
      <c r="K42" s="12"/>
      <c r="L42" s="12"/>
      <c r="M42" s="12"/>
      <c r="N42" s="12"/>
      <c r="O42" s="6"/>
      <c r="P42" s="27"/>
      <c r="Q42" s="23"/>
      <c r="R42" s="24"/>
      <c r="S42" s="34"/>
      <c r="T42" s="54"/>
      <c r="U42" s="56"/>
      <c r="V42" s="56"/>
      <c r="W42" s="56"/>
      <c r="X42" s="56"/>
      <c r="Y42" s="56"/>
      <c r="Z42" s="46"/>
      <c r="AA42" s="25"/>
    </row>
    <row r="43" spans="1:27" ht="23.4" customHeight="1" x14ac:dyDescent="0.25">
      <c r="A43" s="1"/>
      <c r="B43" s="3"/>
      <c r="C43" s="1"/>
      <c r="D43" s="9"/>
      <c r="E43" s="2"/>
      <c r="F43" s="4"/>
      <c r="G43" s="1"/>
      <c r="H43" s="7"/>
      <c r="I43" s="6"/>
      <c r="J43" s="12"/>
      <c r="K43" s="12"/>
      <c r="L43" s="12"/>
      <c r="M43" s="12"/>
      <c r="N43" s="12"/>
      <c r="O43" s="6"/>
      <c r="P43" s="27"/>
      <c r="Q43" s="23"/>
      <c r="R43" s="24"/>
      <c r="S43" s="34"/>
      <c r="T43" s="54"/>
      <c r="U43" s="56"/>
      <c r="V43" s="56"/>
      <c r="W43" s="56"/>
      <c r="X43" s="56"/>
      <c r="Y43" s="56"/>
      <c r="Z43" s="46"/>
      <c r="AA43" s="25"/>
    </row>
    <row r="44" spans="1:27" ht="23.4" customHeight="1" x14ac:dyDescent="0.25">
      <c r="A44" s="1"/>
      <c r="B44" s="3"/>
      <c r="C44" s="1"/>
      <c r="D44" s="9"/>
      <c r="E44" s="2"/>
      <c r="F44" s="4"/>
      <c r="G44" s="1"/>
      <c r="H44" s="7"/>
      <c r="I44" s="6"/>
      <c r="J44" s="12"/>
      <c r="K44" s="12"/>
      <c r="L44" s="12"/>
      <c r="M44" s="12"/>
      <c r="N44" s="12"/>
      <c r="O44" s="6"/>
      <c r="P44" s="27"/>
      <c r="Q44" s="23"/>
      <c r="R44" s="24"/>
      <c r="S44" s="34"/>
      <c r="T44" s="54"/>
      <c r="U44" s="56"/>
      <c r="V44" s="56"/>
      <c r="W44" s="56"/>
      <c r="X44" s="56"/>
      <c r="Y44" s="56"/>
      <c r="Z44" s="46"/>
      <c r="AA44" s="25"/>
    </row>
    <row r="45" spans="1:27" s="22" customFormat="1" ht="23.4" customHeight="1" x14ac:dyDescent="0.25">
      <c r="A45" s="15"/>
      <c r="B45" s="16"/>
      <c r="C45" s="15"/>
      <c r="D45" s="17"/>
      <c r="E45" s="18"/>
      <c r="F45" s="19"/>
      <c r="G45" s="15"/>
      <c r="H45" s="20"/>
      <c r="I45" s="50" t="s">
        <v>13</v>
      </c>
      <c r="J45" s="51"/>
      <c r="K45" s="51"/>
      <c r="L45" s="51"/>
      <c r="M45" s="52"/>
      <c r="N45" s="21">
        <f>SUM(N38:N44)</f>
        <v>0.25990984000000006</v>
      </c>
      <c r="O45" s="21"/>
      <c r="P45" s="28"/>
      <c r="Q45" s="21"/>
      <c r="R45" s="32"/>
      <c r="S45" s="33">
        <f>SUM(S38:S44)</f>
        <v>0.47222222222222221</v>
      </c>
      <c r="T45" s="30">
        <f>(N45+S45)*T38</f>
        <v>7.3213206222222226E-3</v>
      </c>
      <c r="U45" s="21">
        <f>(N45+S45)*U38</f>
        <v>1.4642641244444445E-2</v>
      </c>
      <c r="V45" s="21">
        <f>(N45+S45)*V38</f>
        <v>7.3213206222222226E-3</v>
      </c>
      <c r="W45" s="21">
        <f>(N45+S45)*W38</f>
        <v>2.1963961866666666E-2</v>
      </c>
      <c r="X45" s="21">
        <f>(N45+S45)*X38</f>
        <v>3.6606603111111115E-2</v>
      </c>
      <c r="Y45" s="42">
        <f>SUM(N45:X45)</f>
        <v>0.81998790968888902</v>
      </c>
      <c r="Z45" s="48">
        <v>0.81998790968888902</v>
      </c>
      <c r="AA45" s="38"/>
    </row>
    <row r="46" spans="1:27" ht="23.4" customHeight="1" x14ac:dyDescent="0.25">
      <c r="A46" s="1">
        <v>6</v>
      </c>
      <c r="B46" s="3"/>
      <c r="C46" s="1" t="s">
        <v>27</v>
      </c>
      <c r="D46" s="9" t="s">
        <v>8</v>
      </c>
      <c r="E46" s="39" t="s">
        <v>50</v>
      </c>
      <c r="F46" s="40" t="s">
        <v>51</v>
      </c>
      <c r="G46" s="1" t="s">
        <v>7</v>
      </c>
      <c r="H46" s="32">
        <v>1.3</v>
      </c>
      <c r="I46" s="6" t="s">
        <v>23</v>
      </c>
      <c r="J46" s="12">
        <f>14*14*0.00617*(81.5+1.5)/1000</f>
        <v>0.10037356</v>
      </c>
      <c r="K46" s="12">
        <v>8.3400000000000002E-2</v>
      </c>
      <c r="L46" s="12">
        <v>5</v>
      </c>
      <c r="M46" s="12">
        <v>2</v>
      </c>
      <c r="N46" s="12">
        <f>L46*J46-(J46-K46)*M46</f>
        <v>0.46792067999999998</v>
      </c>
      <c r="O46" s="6" t="s">
        <v>29</v>
      </c>
      <c r="P46" s="27">
        <v>20</v>
      </c>
      <c r="Q46" s="23">
        <f>P46/3600</f>
        <v>5.5555555555555558E-3</v>
      </c>
      <c r="R46" s="24">
        <v>10</v>
      </c>
      <c r="S46" s="34">
        <f>Q46*R46</f>
        <v>5.5555555555555559E-2</v>
      </c>
      <c r="T46" s="53">
        <v>0.01</v>
      </c>
      <c r="U46" s="55">
        <v>0.02</v>
      </c>
      <c r="V46" s="55">
        <v>0.01</v>
      </c>
      <c r="W46" s="55">
        <v>0.03</v>
      </c>
      <c r="X46" s="55">
        <v>0.05</v>
      </c>
      <c r="Y46" s="57"/>
      <c r="Z46" s="46"/>
      <c r="AA46" s="25"/>
    </row>
    <row r="47" spans="1:27" ht="23.4" customHeight="1" x14ac:dyDescent="0.25">
      <c r="A47" s="1"/>
      <c r="B47" s="3"/>
      <c r="C47" s="1"/>
      <c r="D47" s="9"/>
      <c r="E47" s="2"/>
      <c r="F47" s="4"/>
      <c r="G47" s="1"/>
      <c r="H47" s="7"/>
      <c r="I47" s="6"/>
      <c r="J47" s="12"/>
      <c r="K47" s="12"/>
      <c r="L47" s="12"/>
      <c r="M47" s="12"/>
      <c r="N47" s="12"/>
      <c r="O47" s="6" t="s">
        <v>30</v>
      </c>
      <c r="P47" s="27">
        <v>30</v>
      </c>
      <c r="Q47" s="23">
        <f>P47/3600</f>
        <v>8.3333333333333332E-3</v>
      </c>
      <c r="R47" s="24">
        <v>20</v>
      </c>
      <c r="S47" s="34">
        <f>Q47*R47</f>
        <v>0.16666666666666666</v>
      </c>
      <c r="T47" s="54"/>
      <c r="U47" s="56"/>
      <c r="V47" s="56"/>
      <c r="W47" s="56"/>
      <c r="X47" s="56"/>
      <c r="Y47" s="56"/>
      <c r="Z47" s="46"/>
      <c r="AA47" s="25"/>
    </row>
    <row r="48" spans="1:27" ht="23.4" customHeight="1" x14ac:dyDescent="0.25">
      <c r="A48" s="1"/>
      <c r="B48" s="3"/>
      <c r="C48" s="1"/>
      <c r="D48" s="9"/>
      <c r="E48" s="2"/>
      <c r="F48" s="4"/>
      <c r="G48" s="1"/>
      <c r="H48" s="7"/>
      <c r="I48" s="6"/>
      <c r="J48" s="12"/>
      <c r="K48" s="12"/>
      <c r="L48" s="12"/>
      <c r="M48" s="12"/>
      <c r="N48" s="12"/>
      <c r="O48" s="6" t="s">
        <v>52</v>
      </c>
      <c r="P48" s="27"/>
      <c r="Q48" s="23"/>
      <c r="R48" s="24"/>
      <c r="S48" s="34">
        <v>0.04</v>
      </c>
      <c r="T48" s="54"/>
      <c r="U48" s="56"/>
      <c r="V48" s="56"/>
      <c r="W48" s="56"/>
      <c r="X48" s="56"/>
      <c r="Y48" s="56"/>
      <c r="Z48" s="46"/>
      <c r="AA48" s="25"/>
    </row>
    <row r="49" spans="1:27" ht="23.4" customHeight="1" x14ac:dyDescent="0.25">
      <c r="A49" s="1"/>
      <c r="B49" s="3"/>
      <c r="C49" s="1"/>
      <c r="D49" s="9"/>
      <c r="E49" s="2"/>
      <c r="F49" s="4"/>
      <c r="G49" s="1"/>
      <c r="H49" s="7"/>
      <c r="I49" s="6"/>
      <c r="J49" s="12"/>
      <c r="K49" s="12"/>
      <c r="L49" s="12"/>
      <c r="M49" s="12"/>
      <c r="N49" s="12"/>
      <c r="O49" s="6" t="s">
        <v>21</v>
      </c>
      <c r="P49" s="27">
        <v>30</v>
      </c>
      <c r="Q49" s="23">
        <f t="shared" ref="Q49" si="14">P49/3600</f>
        <v>8.3333333333333332E-3</v>
      </c>
      <c r="R49" s="24">
        <v>10</v>
      </c>
      <c r="S49" s="34">
        <f t="shared" ref="S49" si="15">Q49*R49</f>
        <v>8.3333333333333329E-2</v>
      </c>
      <c r="T49" s="54"/>
      <c r="U49" s="56"/>
      <c r="V49" s="56"/>
      <c r="W49" s="56"/>
      <c r="X49" s="56"/>
      <c r="Y49" s="56"/>
      <c r="Z49" s="46"/>
      <c r="AA49" s="25"/>
    </row>
    <row r="50" spans="1:27" ht="23.4" customHeight="1" x14ac:dyDescent="0.25">
      <c r="A50" s="1"/>
      <c r="B50" s="3"/>
      <c r="C50" s="1"/>
      <c r="D50" s="9"/>
      <c r="E50" s="2"/>
      <c r="F50" s="4"/>
      <c r="G50" s="1"/>
      <c r="H50" s="7"/>
      <c r="I50" s="6"/>
      <c r="J50" s="12"/>
      <c r="K50" s="12"/>
      <c r="L50" s="12"/>
      <c r="M50" s="12"/>
      <c r="N50" s="12"/>
      <c r="O50" s="6"/>
      <c r="P50" s="27"/>
      <c r="Q50" s="23"/>
      <c r="R50" s="24"/>
      <c r="S50" s="34"/>
      <c r="T50" s="54"/>
      <c r="U50" s="56"/>
      <c r="V50" s="56"/>
      <c r="W50" s="56"/>
      <c r="X50" s="56"/>
      <c r="Y50" s="56"/>
      <c r="Z50" s="46"/>
      <c r="AA50" s="25"/>
    </row>
    <row r="51" spans="1:27" ht="23.4" customHeight="1" x14ac:dyDescent="0.25">
      <c r="A51" s="1"/>
      <c r="B51" s="3"/>
      <c r="C51" s="1"/>
      <c r="D51" s="9"/>
      <c r="E51" s="2"/>
      <c r="F51" s="4"/>
      <c r="G51" s="1"/>
      <c r="H51" s="7"/>
      <c r="I51" s="6"/>
      <c r="J51" s="12"/>
      <c r="K51" s="12"/>
      <c r="L51" s="12"/>
      <c r="M51" s="12"/>
      <c r="N51" s="12"/>
      <c r="O51" s="6"/>
      <c r="P51" s="27"/>
      <c r="Q51" s="23"/>
      <c r="R51" s="24"/>
      <c r="S51" s="34"/>
      <c r="T51" s="54"/>
      <c r="U51" s="56"/>
      <c r="V51" s="56"/>
      <c r="W51" s="56"/>
      <c r="X51" s="56"/>
      <c r="Y51" s="56"/>
      <c r="Z51" s="46"/>
      <c r="AA51" s="25"/>
    </row>
    <row r="52" spans="1:27" ht="23.4" customHeight="1" x14ac:dyDescent="0.25">
      <c r="A52" s="1"/>
      <c r="B52" s="3"/>
      <c r="C52" s="1"/>
      <c r="D52" s="9"/>
      <c r="E52" s="2"/>
      <c r="F52" s="4"/>
      <c r="G52" s="1"/>
      <c r="H52" s="7"/>
      <c r="I52" s="6"/>
      <c r="J52" s="12"/>
      <c r="K52" s="12"/>
      <c r="L52" s="12"/>
      <c r="M52" s="12"/>
      <c r="N52" s="12"/>
      <c r="O52" s="6"/>
      <c r="P52" s="27"/>
      <c r="Q52" s="23"/>
      <c r="R52" s="24"/>
      <c r="S52" s="34"/>
      <c r="T52" s="54"/>
      <c r="U52" s="56"/>
      <c r="V52" s="56"/>
      <c r="W52" s="56"/>
      <c r="X52" s="56"/>
      <c r="Y52" s="56"/>
      <c r="Z52" s="46"/>
      <c r="AA52" s="25"/>
    </row>
    <row r="53" spans="1:27" s="22" customFormat="1" ht="23.4" customHeight="1" x14ac:dyDescent="0.25">
      <c r="A53" s="15"/>
      <c r="B53" s="16"/>
      <c r="C53" s="15"/>
      <c r="D53" s="17"/>
      <c r="E53" s="18"/>
      <c r="F53" s="19"/>
      <c r="G53" s="15"/>
      <c r="H53" s="20"/>
      <c r="I53" s="50" t="s">
        <v>13</v>
      </c>
      <c r="J53" s="51"/>
      <c r="K53" s="51"/>
      <c r="L53" s="51"/>
      <c r="M53" s="52"/>
      <c r="N53" s="21">
        <f>SUM(N46:N52)</f>
        <v>0.46792067999999998</v>
      </c>
      <c r="O53" s="21"/>
      <c r="P53" s="28"/>
      <c r="Q53" s="21"/>
      <c r="R53" s="32"/>
      <c r="S53" s="33">
        <f>SUM(S46:S52)</f>
        <v>0.3455555555555555</v>
      </c>
      <c r="T53" s="30">
        <f>(N53+S53)*T46</f>
        <v>8.1347623555555557E-3</v>
      </c>
      <c r="U53" s="21">
        <f>(N53+S53)*U46</f>
        <v>1.6269524711111111E-2</v>
      </c>
      <c r="V53" s="21">
        <f>(N53+S53)*V46</f>
        <v>8.1347623555555557E-3</v>
      </c>
      <c r="W53" s="21">
        <f>(N53+S53)*W46</f>
        <v>2.4404287066666662E-2</v>
      </c>
      <c r="X53" s="21">
        <f>(N53+S53)*X46</f>
        <v>4.0673811777777777E-2</v>
      </c>
      <c r="Y53" s="42">
        <f>SUM(N53:X53)</f>
        <v>0.91109338382222205</v>
      </c>
      <c r="Z53" s="43">
        <v>0.9</v>
      </c>
      <c r="AA53" s="38"/>
    </row>
    <row r="55" spans="1:27" x14ac:dyDescent="0.25">
      <c r="E55" s="44" t="s">
        <v>53</v>
      </c>
      <c r="F55" s="44" t="s">
        <v>54</v>
      </c>
      <c r="Y55" s="43">
        <v>0.2</v>
      </c>
      <c r="Z55" s="43">
        <v>0.2</v>
      </c>
    </row>
  </sheetData>
  <mergeCells count="59">
    <mergeCell ref="Y46:Y52"/>
    <mergeCell ref="I53:M53"/>
    <mergeCell ref="T46:T52"/>
    <mergeCell ref="U46:U52"/>
    <mergeCell ref="V46:V52"/>
    <mergeCell ref="W46:W52"/>
    <mergeCell ref="X46:X52"/>
    <mergeCell ref="Y38:Y44"/>
    <mergeCell ref="I45:M45"/>
    <mergeCell ref="I37:M37"/>
    <mergeCell ref="T38:T44"/>
    <mergeCell ref="U38:U44"/>
    <mergeCell ref="V38:V44"/>
    <mergeCell ref="W38:W44"/>
    <mergeCell ref="X38:X44"/>
    <mergeCell ref="Y21:Y27"/>
    <mergeCell ref="I28:M28"/>
    <mergeCell ref="T29:T36"/>
    <mergeCell ref="U29:U36"/>
    <mergeCell ref="V29:V36"/>
    <mergeCell ref="W29:W36"/>
    <mergeCell ref="X29:X36"/>
    <mergeCell ref="Y29:Y36"/>
    <mergeCell ref="X21:X27"/>
    <mergeCell ref="I20:M20"/>
    <mergeCell ref="T21:T27"/>
    <mergeCell ref="U21:U27"/>
    <mergeCell ref="V21:V27"/>
    <mergeCell ref="W21:W27"/>
    <mergeCell ref="Y9:Y13"/>
    <mergeCell ref="I14:M14"/>
    <mergeCell ref="T15:T19"/>
    <mergeCell ref="U15:U19"/>
    <mergeCell ref="V15:V19"/>
    <mergeCell ref="W15:W19"/>
    <mergeCell ref="X15:X19"/>
    <mergeCell ref="Y15:Y19"/>
    <mergeCell ref="T9:T13"/>
    <mergeCell ref="U9:U13"/>
    <mergeCell ref="V9:V13"/>
    <mergeCell ref="W9:W13"/>
    <mergeCell ref="X9:X13"/>
    <mergeCell ref="V3:V7"/>
    <mergeCell ref="W3:W7"/>
    <mergeCell ref="X3:X7"/>
    <mergeCell ref="Y3:Y7"/>
    <mergeCell ref="I8:M8"/>
    <mergeCell ref="U3:U7"/>
    <mergeCell ref="G1:G2"/>
    <mergeCell ref="H1:H2"/>
    <mergeCell ref="J1:N1"/>
    <mergeCell ref="O1:S1"/>
    <mergeCell ref="T3:T7"/>
    <mergeCell ref="F1:F2"/>
    <mergeCell ref="A1:A2"/>
    <mergeCell ref="B1:B2"/>
    <mergeCell ref="C1:C2"/>
    <mergeCell ref="D1:D2"/>
    <mergeCell ref="E1:E2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37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AEA6-4921-4CEB-86BA-16A17A5394A6}">
  <dimension ref="A1"/>
  <sheetViews>
    <sheetView zoomScale="50" zoomScaleNormal="50" workbookViewId="0">
      <selection activeCell="AG23" sqref="AG23"/>
    </sheetView>
  </sheetViews>
  <sheetFormatPr defaultRowHeight="13.8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(4)</vt:lpstr>
      <vt:lpstr>Sheet2</vt:lpstr>
      <vt:lpstr>'Sheet1 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2022-11-18T05:58:51Z</cp:lastPrinted>
  <dcterms:created xsi:type="dcterms:W3CDTF">2015-06-05T18:19:00Z</dcterms:created>
  <dcterms:modified xsi:type="dcterms:W3CDTF">2024-04-12T01:46:59Z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